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7"/>
  </bookViews>
  <sheets>
    <sheet name="Phụ lục 1" sheetId="1" r:id="rId1"/>
    <sheet name="Phụ lục 2" sheetId="2" r:id="rId2"/>
    <sheet name="Phụ lục 3" sheetId="3" r:id="rId3"/>
    <sheet name="Phụ lục 4" sheetId="4" r:id="rId4"/>
    <sheet name="Phụ lục 5" sheetId="5" r:id="rId5"/>
    <sheet name="Phụ lục 6" sheetId="6" r:id="rId6"/>
    <sheet name="Phụ lục 7" sheetId="7" r:id="rId7"/>
    <sheet name="danh mục nghề 26-30" sheetId="8" r:id="rId8"/>
  </sheets>
  <definedNames>
    <definedName name="_xlnm.Print_Titles" localSheetId="7">'danh mục nghề 26-30'!$2:$3</definedName>
    <definedName name="_xlnm.Print_Titles" localSheetId="0">'Phụ lục 1'!$4:$7</definedName>
  </definedNames>
  <calcPr fullCalcOnLoad="1"/>
</workbook>
</file>

<file path=xl/sharedStrings.xml><?xml version="1.0" encoding="utf-8"?>
<sst xmlns="http://schemas.openxmlformats.org/spreadsheetml/2006/main" count="319" uniqueCount="190">
  <si>
    <t xml:space="preserve">                                                                     ĐVT: Triệu đồng</t>
  </si>
  <si>
    <t>TT</t>
  </si>
  <si>
    <t>NỘI DUNG</t>
  </si>
  <si>
    <t>NĂM 2022</t>
  </si>
  <si>
    <t>NĂM 2023</t>
  </si>
  <si>
    <t>NĂM 2024</t>
  </si>
  <si>
    <t>NĂM 2025</t>
  </si>
  <si>
    <t>Tổng số</t>
  </si>
  <si>
    <t>Trong đó</t>
  </si>
  <si>
    <t>NSTW
, tỉnh</t>
  </si>
  <si>
    <t>NS
huyện</t>
  </si>
  <si>
    <t>Nguồn khác</t>
  </si>
  <si>
    <t>Tổng cộng (I + II)</t>
  </si>
  <si>
    <t>Năm 2022</t>
  </si>
  <si>
    <t>Năm 2023</t>
  </si>
  <si>
    <t>Năm 2024</t>
  </si>
  <si>
    <t>Năm 2025</t>
  </si>
  <si>
    <t>Tổng cộng</t>
  </si>
  <si>
    <t>Số lớp</t>
  </si>
  <si>
    <t>Số học
 viên</t>
  </si>
  <si>
    <t>Số tiền</t>
  </si>
  <si>
    <t>I</t>
  </si>
  <si>
    <t>Phi Nông nghiệp</t>
  </si>
  <si>
    <t>Điện nước xây dựng</t>
  </si>
  <si>
    <t>Điện lạnh dân dụng</t>
  </si>
  <si>
    <t>Kỹ thuật gò, hàn</t>
  </si>
  <si>
    <t>Kỹ thuật hàn và gia công cơ khí</t>
  </si>
  <si>
    <t>Kỹ thuật xây dựng</t>
  </si>
  <si>
    <t>Kỹ thuật chế biến món ăn</t>
  </si>
  <si>
    <t>Kỹ thuật pha chế đồ uống - Bar</t>
  </si>
  <si>
    <t>Thiết kế tạo mẫu tóc</t>
  </si>
  <si>
    <t>II</t>
  </si>
  <si>
    <t>Nông nghiệp</t>
  </si>
  <si>
    <t>Kỹ thuật nuôi cá nước ngọt</t>
  </si>
  <si>
    <t>Kỹ thuật sản xuất lúa giống</t>
  </si>
  <si>
    <t>Kỹ thuật trổng sen kết hợp với nuôi cá.</t>
  </si>
  <si>
    <t>Phụ lục 01</t>
  </si>
  <si>
    <t>Năm</t>
  </si>
  <si>
    <t>Tổng</t>
  </si>
  <si>
    <t>Các đơn vị đào tạo</t>
  </si>
  <si>
    <t>Số
học viên</t>
  </si>
  <si>
    <t>Sơ cấp nghề</t>
  </si>
  <si>
    <t>Dạy nghề dưới 3 tháng</t>
  </si>
  <si>
    <t>Trung tâm GDNN-GDTX</t>
  </si>
  <si>
    <t>Các đơn vị khác</t>
  </si>
  <si>
    <t>Tổng số học viên</t>
  </si>
  <si>
    <t>Tổng số lớp</t>
  </si>
  <si>
    <t>Dạy nghề dưới 03 tháng</t>
  </si>
  <si>
    <t>Số học viên</t>
  </si>
  <si>
    <t>ĐVT: người</t>
  </si>
  <si>
    <t>Tên nghề đào tạo cho lao động nông thôn</t>
  </si>
  <si>
    <t>Số người có nhu cầu học nghề</t>
  </si>
  <si>
    <t>Số người được học nghề</t>
  </si>
  <si>
    <t>Hiệu quả sau học nghề</t>
  </si>
  <si>
    <t>Nữ</t>
  </si>
  <si>
    <t>Đối tượng 1</t>
  </si>
  <si>
    <t>Đối tượng 2</t>
  </si>
  <si>
    <t>Đối tượng 3</t>
  </si>
  <si>
    <t>Tổng số học xong</t>
  </si>
  <si>
    <t>Tổng số người có việc làm</t>
  </si>
  <si>
    <t>Được DN/đơn vị tuyển dụng</t>
  </si>
  <si>
    <t>Được DN/đơn vị bao tiêu sản phẩm</t>
  </si>
  <si>
    <t>Tự tạo việc làm</t>
  </si>
  <si>
    <t>Thành lập tổ hợp tác, tổ sản xuất, HTX, DN</t>
  </si>
  <si>
    <t>Thuộc hộ thoát nghèo</t>
  </si>
  <si>
    <t>Số người có thu nhập khá</t>
  </si>
  <si>
    <t>Số người thực tế thuộc đối tượng 1</t>
  </si>
  <si>
    <t>Người được hưởng chính sách ưu đãi người CCCM</t>
  </si>
  <si>
    <t>Người dân tộc thiểu số</t>
  </si>
  <si>
    <t>Người thuộc hộ nghèo</t>
  </si>
  <si>
    <t>Người thuộc hộ bị thu hồi đất</t>
  </si>
  <si>
    <t>Người khuyết tật</t>
  </si>
  <si>
    <t>Người thuộc hộ cận nghèo</t>
  </si>
  <si>
    <t>LĐNT khác</t>
  </si>
  <si>
    <t>Nghề Nông nghiệp</t>
  </si>
  <si>
    <t>KT nuôi gà thả vườn</t>
  </si>
  <si>
    <t>KT nuôi cá nước ngọt</t>
  </si>
  <si>
    <t>Trồng rau an toàn</t>
  </si>
  <si>
    <t>KT trồng và chăm sóc cây hồ tiêu</t>
  </si>
  <si>
    <t>KT trồng và chăm sóc cây Ném</t>
  </si>
  <si>
    <t>KT nuôi và PTB cho lợn</t>
  </si>
  <si>
    <t>KT trồng Nấm</t>
  </si>
  <si>
    <t>KT sử dụng thuốc thú y trong chăn nuôi trang trại</t>
  </si>
  <si>
    <t>KT trồng hoa</t>
  </si>
  <si>
    <t>KT trồng cây ăn quả</t>
  </si>
  <si>
    <t>KT trồng, chăm sóc và chế biến tương ớt</t>
  </si>
  <si>
    <t>KT sản xuất lúa giống</t>
  </si>
  <si>
    <t>KT trồng Gừng</t>
  </si>
  <si>
    <t>KT bảo quản, sử dụng thuốc BVTV</t>
  </si>
  <si>
    <t>KT trồng rừng</t>
  </si>
  <si>
    <t>Nghề  Phi Nông nghiệp</t>
  </si>
  <si>
    <t>KT chế biến món ăn</t>
  </si>
  <si>
    <t>Tin học văn phòng</t>
  </si>
  <si>
    <t>Vận hành máy xúc</t>
  </si>
  <si>
    <t>KT sản xuất chổi đót</t>
  </si>
  <si>
    <t>May công nghiệp</t>
  </si>
  <si>
    <t>Mộc dân dụng</t>
  </si>
  <si>
    <t>Sửa chữa vận hành máy Nông - Ngư nghiệp</t>
  </si>
  <si>
    <t>KT xây dựng</t>
  </si>
  <si>
    <t>Phụ lục 4</t>
  </si>
  <si>
    <t>Số 
học viên</t>
  </si>
  <si>
    <t>ĐÀO TẠO NGHỀ CHO LAO ĐỘNG NÔNG THÔN GIAI ĐOẠN 2026-2030</t>
  </si>
  <si>
    <t>Phụ lục 02</t>
  </si>
  <si>
    <t>Phụ lục 03</t>
  </si>
  <si>
    <t>Phụ lục 06</t>
  </si>
  <si>
    <t>Phụ lục 05</t>
  </si>
  <si>
    <t>ĐÀO TẠO NGHỀ CHO LAO ĐỘNG NÔNG THÔN GIAI ĐOẠN 2022-2025</t>
  </si>
  <si>
    <t>Đan lát bàn ghế và các vật gia dụng bằng sợi nhựa tổng hợp</t>
  </si>
  <si>
    <t>Kỹ thuật trồng hoa</t>
  </si>
  <si>
    <t>Kỹ thuật nuôi và PTB cho gà, vịt</t>
  </si>
  <si>
    <t>Kỹ thuật nuôi gà thả vườn (theo hướng an toàn sinh học)</t>
  </si>
  <si>
    <r>
      <t xml:space="preserve">DANH MỤC NGÀNH NGHỀ ĐÀO TẠO CHO LAO ĐỘNG NÔNG THÔN GIAI ĐOẠN 2022-2025
</t>
    </r>
    <r>
      <rPr>
        <i/>
        <sz val="14"/>
        <rFont val="Times New Roman"/>
        <family val="1"/>
      </rPr>
      <t>(Kèm theo Đề án số      /ĐA-UBND ngày       tháng      năm 2022 của UBND huyện)</t>
    </r>
  </si>
  <si>
    <t>Phụ lục 04</t>
  </si>
  <si>
    <t>Số
lớp</t>
  </si>
  <si>
    <t>Kỹ thuật sử dụng thuốc thú y trong chăn nuôi trang trại</t>
  </si>
  <si>
    <t>Kỹ thuật nuôi và trừ bệnh cho lợn</t>
  </si>
  <si>
    <t>Kỹ thuật chế biến thức ăn chăn nuôi bằng phương pháp sinh học</t>
  </si>
  <si>
    <t>Trồng rau an toàn (theo hướng công nghệ cao)</t>
  </si>
  <si>
    <t>Kỹ thuật trồng và chăm sóc cây ném</t>
  </si>
  <si>
    <t>Kỹ thuật trồng cây ăn quả (theo hướng an toàn sinh học)</t>
  </si>
  <si>
    <t>Ngành, nghề đào tạo</t>
  </si>
  <si>
    <t>TỔNG KINH PHÍ GIAI ĐOẠN
 2022-2025</t>
  </si>
  <si>
    <t>(Kèm theo Đề án số       /ĐA-UBND ngày      /       / 2022 của UBND huyện Hải Lăng)</t>
  </si>
  <si>
    <r>
      <t xml:space="preserve">KINH PHÍ THỰC HIỆN ĐỀ ÁN ĐÀO TẠO NGHỀ CHO LAO ĐỘNG NÔNG THÔN GIAI ĐOẠN 2022-2025
</t>
    </r>
    <r>
      <rPr>
        <i/>
        <sz val="14"/>
        <rFont val="Times New Roman"/>
        <family val="1"/>
      </rPr>
      <t>(Kèm theo Đề án số       /ĐA-UBND ngày      /       / 2022 của UBND huyện Hải Lăng)</t>
    </r>
  </si>
  <si>
    <t>Đào tạo nghề cho lao động nông thôn học nghề giai đoạn 2022-2025.</t>
  </si>
  <si>
    <t>Năm 2026</t>
  </si>
  <si>
    <t>Năm 2027</t>
  </si>
  <si>
    <t>Năm 2028</t>
  </si>
  <si>
    <t>Năm 2029</t>
  </si>
  <si>
    <t>Năm 2030</t>
  </si>
  <si>
    <r>
      <t>CÔNG TÁC ĐÀO TẠO NGHỀ CHO LAO ĐỘNG NÔNG THÔN
TRÊN ĐỊA BÀN HUYỆN HẢI LĂNG GIAI ĐOẠN 2016-2021, CHIA THEO LĨNH VỰC NGÀNH NGHỀ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(Kèm theo Đề án  số         /ĐA-UBND ngày        /       /2022 của UBND huyện Hải Lăng)</t>
    </r>
  </si>
  <si>
    <r>
      <t xml:space="preserve"> ĐÀO TẠO NGHỀ CHO LAO ĐỘNG NÔNG THÔN
TRÊN ĐỊA BÀN HUYỆN HẢI LĂNG GIAI ĐOẠN 2016-2021, CHIA THEO TRÌNH ĐỘ ĐÀO TẠO</t>
    </r>
    <r>
      <rPr>
        <sz val="16"/>
        <rFont val="Times New Roman"/>
        <family val="1"/>
      </rPr>
      <t xml:space="preserve">
</t>
    </r>
    <r>
      <rPr>
        <i/>
        <sz val="16"/>
        <rFont val="Times New Roman"/>
        <family val="1"/>
      </rPr>
      <t>(Kèm theo Đề án  số         /ĐA-UBND ngày        /       /2022 của UBND huyện Hải Lăng)</t>
    </r>
  </si>
  <si>
    <t>Nội dung</t>
  </si>
  <si>
    <t>Thành tiền</t>
  </si>
  <si>
    <t>Học viên</t>
  </si>
  <si>
    <t>KT gò hàn</t>
  </si>
  <si>
    <t>KT hàn và gia công cơ khí</t>
  </si>
  <si>
    <t>Pha chế đồ uống - Bar</t>
  </si>
  <si>
    <t>KT chế biến thức ăn chăn nuôi
bằng PP sinh học</t>
  </si>
  <si>
    <t>KT nuôi và PTB cho gà vịt</t>
  </si>
  <si>
    <t>KT trồng sen kết hợp nuôi cá</t>
  </si>
  <si>
    <t>Tổng thành tiền</t>
  </si>
  <si>
    <t>Giai đoạn 2022-2025</t>
  </si>
  <si>
    <t>Kỹ sử dụng thuốc thú y
trong CNTT</t>
  </si>
  <si>
    <t>ĐVT: đồng</t>
  </si>
  <si>
    <t>Dân số/lao động</t>
  </si>
  <si>
    <t>Dự báo  đào tạo nghề giai đoạn 2021-2025</t>
  </si>
  <si>
    <t xml:space="preserve"> Tổng dân số </t>
  </si>
  <si>
    <t xml:space="preserve"> Người </t>
  </si>
  <si>
    <t> 101.586</t>
  </si>
  <si>
    <t>101.798 </t>
  </si>
  <si>
    <t xml:space="preserve"> Số lao động trong độ tuổi </t>
  </si>
  <si>
    <t xml:space="preserve">Người </t>
  </si>
  <si>
    <t>Số lao động qua đào tạo</t>
  </si>
  <si>
    <t>Người</t>
  </si>
  <si>
    <t xml:space="preserve">Tỷ lệ lao động qua đào tạo </t>
  </si>
  <si>
    <t>%</t>
  </si>
  <si>
    <t>Số lao động qua đào tạo có bằng cấp, chứng chỉ</t>
  </si>
  <si>
    <t>Tỷ lệ lao động qua đào tạo có bằng cấp, chứng chỉ</t>
  </si>
  <si>
    <t xml:space="preserve">Trong đó: </t>
  </si>
  <si>
    <t>+ Đại học, cao đẳng, trung cấp</t>
  </si>
  <si>
    <t>12.602</t>
  </si>
  <si>
    <t>12.966</t>
  </si>
  <si>
    <t>13.344</t>
  </si>
  <si>
    <t>13.741</t>
  </si>
  <si>
    <t>14.165</t>
  </si>
  <si>
    <t>+ Sơ cấp nghề và dạy nghề thường xuyên dưới 3 tháng</t>
  </si>
  <si>
    <t>10.069</t>
  </si>
  <si>
    <t>10.735</t>
  </si>
  <si>
    <t>11.374</t>
  </si>
  <si>
    <t>12.022</t>
  </si>
  <si>
    <t>12.707</t>
  </si>
  <si>
    <t>5</t>
  </si>
  <si>
    <t>Số lao động nông thôn cần đào tạo nghề hàng năm</t>
  </si>
  <si>
    <t>204</t>
  </si>
  <si>
    <t>550</t>
  </si>
  <si>
    <t>650</t>
  </si>
  <si>
    <t>56</t>
  </si>
  <si>
    <t>420</t>
  </si>
  <si>
    <t>360</t>
  </si>
  <si>
    <t xml:space="preserve">                   - Đào tạo nghề phi nông nhiệp trình độ sơ cấp và Đào tạo thường xuyên</t>
  </si>
  <si>
    <t xml:space="preserve">148 </t>
  </si>
  <si>
    <t>130</t>
  </si>
  <si>
    <t>230</t>
  </si>
  <si>
    <t>290</t>
  </si>
  <si>
    <r>
      <t xml:space="preserve">BẢNG DỰ ƯỚC THỰC HIỆN ĐÀO TẠO NGHỀ CHO LAO ĐỘNG GIAI ĐOẠN 2022-2025
</t>
    </r>
    <r>
      <rPr>
        <i/>
        <sz val="14"/>
        <rFont val="Times New Roman"/>
        <family val="1"/>
      </rPr>
      <t>(Kèm theo Đề án số       /ĐA-UBND ngày      /       / 2022 của UBND huyện Hải Lăng)</t>
    </r>
  </si>
  <si>
    <r>
      <t>Trong đó:</t>
    </r>
    <r>
      <rPr>
        <sz val="14"/>
        <rFont val="Times New Roman"/>
        <family val="1"/>
      </rPr>
      <t xml:space="preserve"> - Đào tạo nghề nông nghiệp trình độ sơ cấp và Đào tạo thường xuyên</t>
    </r>
  </si>
  <si>
    <t>ĐVT</t>
  </si>
  <si>
    <t>Thực hiện năm 2021</t>
  </si>
  <si>
    <t>Phụ lục 07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</si>
</sst>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-* #,##0.0\ _₫_-;\-* #,##0.0\ _₫_-;_-* &quot;-&quot;??\ _₫_-;_-@_-"/>
    <numFmt numFmtId="174" formatCode="_-* #,##0.000\ _₫_-;\-* #,##0.000\ _₫_-;_-* &quot;-&quot;??\ _₫_-;_-@_-"/>
    <numFmt numFmtId="175" formatCode="_-* #,##0.0000\ _₫_-;\-* #,##0.000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2" fontId="4" fillId="0" borderId="11" xfId="41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72" fontId="4" fillId="0" borderId="10" xfId="41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72" fontId="9" fillId="0" borderId="10" xfId="4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2" fontId="7" fillId="0" borderId="10" xfId="4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172" fontId="1" fillId="0" borderId="10" xfId="41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5" fillId="0" borderId="10" xfId="41" applyNumberFormat="1" applyFont="1" applyBorder="1" applyAlignment="1">
      <alignment vertical="center" wrapText="1"/>
    </xf>
    <xf numFmtId="172" fontId="5" fillId="0" borderId="11" xfId="41" applyNumberFormat="1" applyFont="1" applyBorder="1" applyAlignment="1">
      <alignment vertical="center" wrapText="1"/>
    </xf>
    <xf numFmtId="172" fontId="5" fillId="0" borderId="12" xfId="41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2" fontId="7" fillId="0" borderId="14" xfId="41" applyNumberFormat="1" applyFont="1" applyFill="1" applyBorder="1" applyAlignment="1">
      <alignment horizontal="center" vertical="center" wrapText="1"/>
    </xf>
    <xf numFmtId="172" fontId="10" fillId="0" borderId="10" xfId="41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72" fontId="17" fillId="0" borderId="0" xfId="41" applyNumberFormat="1" applyFont="1" applyAlignment="1">
      <alignment/>
    </xf>
    <xf numFmtId="172" fontId="1" fillId="0" borderId="0" xfId="41" applyNumberFormat="1" applyFont="1" applyAlignment="1">
      <alignment/>
    </xf>
    <xf numFmtId="172" fontId="9" fillId="0" borderId="15" xfId="4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9" fillId="0" borderId="10" xfId="41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49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172" fontId="10" fillId="0" borderId="10" xfId="41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O5" sqref="O5:O6"/>
    </sheetView>
  </sheetViews>
  <sheetFormatPr defaultColWidth="9.140625" defaultRowHeight="12.75"/>
  <cols>
    <col min="1" max="1" width="3.28125" style="0" bestFit="1" customWidth="1"/>
    <col min="2" max="2" width="16.421875" style="0" customWidth="1"/>
    <col min="5" max="5" width="8.57421875" style="0" customWidth="1"/>
    <col min="8" max="8" width="6.8515625" style="0" customWidth="1"/>
    <col min="9" max="9" width="7.28125" style="0" customWidth="1"/>
    <col min="11" max="11" width="7.00390625" style="0" customWidth="1"/>
    <col min="12" max="12" width="7.421875" style="0" customWidth="1"/>
    <col min="13" max="13" width="8.00390625" style="0" customWidth="1"/>
    <col min="15" max="15" width="9.421875" style="0" customWidth="1"/>
  </cols>
  <sheetData>
    <row r="1" spans="1:21" ht="30" customHeight="1">
      <c r="A1" s="2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88" t="s">
        <v>36</v>
      </c>
      <c r="T1" s="88"/>
      <c r="U1" s="88"/>
    </row>
    <row r="2" spans="1:21" ht="62.25" customHeight="1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8.75">
      <c r="A3" s="2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90" t="s">
        <v>49</v>
      </c>
      <c r="T3" s="90"/>
      <c r="U3" s="90"/>
    </row>
    <row r="4" spans="1:21" ht="12.75">
      <c r="A4" s="91" t="s">
        <v>1</v>
      </c>
      <c r="B4" s="92" t="s">
        <v>50</v>
      </c>
      <c r="C4" s="92" t="s">
        <v>51</v>
      </c>
      <c r="D4" s="92" t="s">
        <v>52</v>
      </c>
      <c r="E4" s="92"/>
      <c r="F4" s="92"/>
      <c r="G4" s="92"/>
      <c r="H4" s="92"/>
      <c r="I4" s="92"/>
      <c r="J4" s="92"/>
      <c r="K4" s="92"/>
      <c r="L4" s="92"/>
      <c r="M4" s="92"/>
      <c r="N4" s="92" t="s">
        <v>53</v>
      </c>
      <c r="O4" s="92"/>
      <c r="P4" s="92"/>
      <c r="Q4" s="92"/>
      <c r="R4" s="92"/>
      <c r="S4" s="92"/>
      <c r="T4" s="92"/>
      <c r="U4" s="92"/>
    </row>
    <row r="5" spans="1:21" ht="25.5">
      <c r="A5" s="91"/>
      <c r="B5" s="92"/>
      <c r="C5" s="92"/>
      <c r="D5" s="92" t="s">
        <v>7</v>
      </c>
      <c r="E5" s="92" t="s">
        <v>54</v>
      </c>
      <c r="F5" s="92" t="s">
        <v>55</v>
      </c>
      <c r="G5" s="92"/>
      <c r="H5" s="92"/>
      <c r="I5" s="92"/>
      <c r="J5" s="92"/>
      <c r="K5" s="92"/>
      <c r="L5" s="30" t="s">
        <v>56</v>
      </c>
      <c r="M5" s="30" t="s">
        <v>57</v>
      </c>
      <c r="N5" s="92" t="s">
        <v>58</v>
      </c>
      <c r="O5" s="92" t="s">
        <v>59</v>
      </c>
      <c r="P5" s="92" t="s">
        <v>60</v>
      </c>
      <c r="Q5" s="92" t="s">
        <v>61</v>
      </c>
      <c r="R5" s="92" t="s">
        <v>62</v>
      </c>
      <c r="S5" s="92" t="s">
        <v>63</v>
      </c>
      <c r="T5" s="92" t="s">
        <v>64</v>
      </c>
      <c r="U5" s="92" t="s">
        <v>65</v>
      </c>
    </row>
    <row r="6" spans="1:21" ht="89.25">
      <c r="A6" s="91"/>
      <c r="B6" s="92"/>
      <c r="C6" s="92"/>
      <c r="D6" s="92"/>
      <c r="E6" s="92"/>
      <c r="F6" s="30" t="s">
        <v>66</v>
      </c>
      <c r="G6" s="30" t="s">
        <v>67</v>
      </c>
      <c r="H6" s="30" t="s">
        <v>68</v>
      </c>
      <c r="I6" s="30" t="s">
        <v>69</v>
      </c>
      <c r="J6" s="30" t="s">
        <v>70</v>
      </c>
      <c r="K6" s="30" t="s">
        <v>71</v>
      </c>
      <c r="L6" s="30" t="s">
        <v>72</v>
      </c>
      <c r="M6" s="30" t="s">
        <v>73</v>
      </c>
      <c r="N6" s="92"/>
      <c r="O6" s="92"/>
      <c r="P6" s="92"/>
      <c r="Q6" s="92"/>
      <c r="R6" s="92"/>
      <c r="S6" s="92"/>
      <c r="T6" s="92"/>
      <c r="U6" s="92"/>
    </row>
    <row r="7" spans="1:21" ht="12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</row>
    <row r="8" spans="1:21" ht="12.75">
      <c r="A8" s="32" t="s">
        <v>21</v>
      </c>
      <c r="B8" s="33" t="s">
        <v>74</v>
      </c>
      <c r="C8" s="34">
        <f>SUM(C9:C23)</f>
        <v>1842</v>
      </c>
      <c r="D8" s="34">
        <f>SUM(D9:D23)</f>
        <v>1842</v>
      </c>
      <c r="E8" s="34">
        <f>SUM(E9:E23)</f>
        <v>1081</v>
      </c>
      <c r="F8" s="34">
        <f>SUM(G8:K8)</f>
        <v>95</v>
      </c>
      <c r="G8" s="34">
        <f aca="true" t="shared" si="0" ref="G8:U8">SUM(G9:G23)</f>
        <v>7</v>
      </c>
      <c r="H8" s="34">
        <f t="shared" si="0"/>
        <v>0</v>
      </c>
      <c r="I8" s="34">
        <f t="shared" si="0"/>
        <v>82</v>
      </c>
      <c r="J8" s="34">
        <f t="shared" si="0"/>
        <v>0</v>
      </c>
      <c r="K8" s="34">
        <f t="shared" si="0"/>
        <v>6</v>
      </c>
      <c r="L8" s="34">
        <f t="shared" si="0"/>
        <v>77</v>
      </c>
      <c r="M8" s="34">
        <f t="shared" si="0"/>
        <v>1670</v>
      </c>
      <c r="N8" s="34">
        <f t="shared" si="0"/>
        <v>1842</v>
      </c>
      <c r="O8" s="34">
        <f t="shared" si="0"/>
        <v>1316</v>
      </c>
      <c r="P8" s="34">
        <f t="shared" si="0"/>
        <v>0</v>
      </c>
      <c r="Q8" s="34">
        <f t="shared" si="0"/>
        <v>0</v>
      </c>
      <c r="R8" s="34">
        <f t="shared" si="0"/>
        <v>1278</v>
      </c>
      <c r="S8" s="34">
        <f t="shared" si="0"/>
        <v>38</v>
      </c>
      <c r="T8" s="34">
        <f t="shared" si="0"/>
        <v>0</v>
      </c>
      <c r="U8" s="34">
        <f t="shared" si="0"/>
        <v>0</v>
      </c>
    </row>
    <row r="9" spans="1:21" ht="25.5">
      <c r="A9" s="29">
        <v>1</v>
      </c>
      <c r="B9" s="35" t="s">
        <v>75</v>
      </c>
      <c r="C9" s="36">
        <f>D9</f>
        <v>739</v>
      </c>
      <c r="D9" s="36">
        <f>683+56</f>
        <v>739</v>
      </c>
      <c r="E9" s="36">
        <f>503+45</f>
        <v>548</v>
      </c>
      <c r="F9" s="34">
        <f aca="true" t="shared" si="1" ref="F9:F23">SUM(G9:K9)</f>
        <v>42</v>
      </c>
      <c r="G9" s="37">
        <v>3</v>
      </c>
      <c r="H9" s="37"/>
      <c r="I9" s="36">
        <f>22+13</f>
        <v>35</v>
      </c>
      <c r="J9" s="37"/>
      <c r="K9" s="37">
        <f>2+2</f>
        <v>4</v>
      </c>
      <c r="L9" s="36">
        <f>42+1</f>
        <v>43</v>
      </c>
      <c r="M9" s="36">
        <f>C9-F9-L9</f>
        <v>654</v>
      </c>
      <c r="N9" s="36">
        <f>D9</f>
        <v>739</v>
      </c>
      <c r="O9" s="36">
        <f>P9+Q9+R9+S9</f>
        <v>579</v>
      </c>
      <c r="P9" s="36"/>
      <c r="Q9" s="36"/>
      <c r="R9" s="36">
        <f>503+56</f>
        <v>559</v>
      </c>
      <c r="S9" s="36">
        <v>20</v>
      </c>
      <c r="T9" s="37"/>
      <c r="U9" s="38"/>
    </row>
    <row r="10" spans="1:21" ht="25.5">
      <c r="A10" s="29">
        <v>2</v>
      </c>
      <c r="B10" s="35" t="s">
        <v>76</v>
      </c>
      <c r="C10" s="36">
        <f aca="true" t="shared" si="2" ref="C10:C23">D10</f>
        <v>114</v>
      </c>
      <c r="D10" s="36">
        <v>114</v>
      </c>
      <c r="E10" s="36">
        <v>18</v>
      </c>
      <c r="F10" s="34">
        <f t="shared" si="1"/>
        <v>3</v>
      </c>
      <c r="G10" s="37">
        <v>1</v>
      </c>
      <c r="H10" s="37"/>
      <c r="I10" s="36">
        <v>2</v>
      </c>
      <c r="J10" s="37"/>
      <c r="K10" s="37"/>
      <c r="L10" s="36">
        <v>7</v>
      </c>
      <c r="M10" s="36">
        <f aca="true" t="shared" si="3" ref="M10:M23">D10-F10-L10</f>
        <v>104</v>
      </c>
      <c r="N10" s="36">
        <f aca="true" t="shared" si="4" ref="N10:N23">D10</f>
        <v>114</v>
      </c>
      <c r="O10" s="36">
        <f aca="true" t="shared" si="5" ref="O10:O23">P10+Q10+R10+S10</f>
        <v>77</v>
      </c>
      <c r="P10" s="36"/>
      <c r="Q10" s="36"/>
      <c r="R10" s="36">
        <v>64</v>
      </c>
      <c r="S10" s="36">
        <v>13</v>
      </c>
      <c r="T10" s="37"/>
      <c r="U10" s="38"/>
    </row>
    <row r="11" spans="1:21" ht="12.75">
      <c r="A11" s="29">
        <v>3</v>
      </c>
      <c r="B11" s="35" t="s">
        <v>77</v>
      </c>
      <c r="C11" s="36">
        <f t="shared" si="2"/>
        <v>211</v>
      </c>
      <c r="D11" s="36">
        <v>211</v>
      </c>
      <c r="E11" s="36">
        <v>130</v>
      </c>
      <c r="F11" s="34">
        <f t="shared" si="1"/>
        <v>13</v>
      </c>
      <c r="G11" s="37"/>
      <c r="H11" s="37"/>
      <c r="I11" s="36">
        <v>13</v>
      </c>
      <c r="J11" s="37"/>
      <c r="K11" s="37"/>
      <c r="L11" s="36">
        <v>5</v>
      </c>
      <c r="M11" s="36">
        <f t="shared" si="3"/>
        <v>193</v>
      </c>
      <c r="N11" s="36">
        <f>D11</f>
        <v>211</v>
      </c>
      <c r="O11" s="36">
        <f t="shared" si="5"/>
        <v>153</v>
      </c>
      <c r="P11" s="36"/>
      <c r="Q11" s="36"/>
      <c r="R11" s="36">
        <v>153</v>
      </c>
      <c r="S11" s="36"/>
      <c r="T11" s="37"/>
      <c r="U11" s="38"/>
    </row>
    <row r="12" spans="1:21" ht="25.5">
      <c r="A12" s="29">
        <v>4</v>
      </c>
      <c r="B12" s="35" t="s">
        <v>78</v>
      </c>
      <c r="C12" s="36">
        <f t="shared" si="2"/>
        <v>31</v>
      </c>
      <c r="D12" s="36">
        <v>31</v>
      </c>
      <c r="E12" s="36">
        <v>2</v>
      </c>
      <c r="F12" s="34">
        <f t="shared" si="1"/>
        <v>0</v>
      </c>
      <c r="G12" s="37"/>
      <c r="H12" s="37"/>
      <c r="I12" s="36"/>
      <c r="J12" s="37"/>
      <c r="K12" s="37"/>
      <c r="L12" s="36"/>
      <c r="M12" s="36">
        <f t="shared" si="3"/>
        <v>31</v>
      </c>
      <c r="N12" s="36">
        <f t="shared" si="4"/>
        <v>31</v>
      </c>
      <c r="O12" s="36">
        <f t="shared" si="5"/>
        <v>18</v>
      </c>
      <c r="P12" s="36"/>
      <c r="Q12" s="36"/>
      <c r="R12" s="36">
        <v>18</v>
      </c>
      <c r="S12" s="36"/>
      <c r="T12" s="37"/>
      <c r="U12" s="37"/>
    </row>
    <row r="13" spans="1:21" ht="25.5">
      <c r="A13" s="29">
        <v>5</v>
      </c>
      <c r="B13" s="35" t="s">
        <v>79</v>
      </c>
      <c r="C13" s="36">
        <f t="shared" si="2"/>
        <v>224</v>
      </c>
      <c r="D13" s="36">
        <v>224</v>
      </c>
      <c r="E13" s="36">
        <v>182</v>
      </c>
      <c r="F13" s="34">
        <f t="shared" si="1"/>
        <v>9</v>
      </c>
      <c r="G13" s="37"/>
      <c r="H13" s="37"/>
      <c r="I13" s="36">
        <v>9</v>
      </c>
      <c r="J13" s="37"/>
      <c r="K13" s="37"/>
      <c r="L13" s="36">
        <v>8</v>
      </c>
      <c r="M13" s="36">
        <f t="shared" si="3"/>
        <v>207</v>
      </c>
      <c r="N13" s="36">
        <f t="shared" si="4"/>
        <v>224</v>
      </c>
      <c r="O13" s="36">
        <f t="shared" si="5"/>
        <v>147</v>
      </c>
      <c r="P13" s="36"/>
      <c r="Q13" s="36"/>
      <c r="R13" s="36">
        <v>147</v>
      </c>
      <c r="S13" s="36"/>
      <c r="T13" s="37"/>
      <c r="U13" s="37"/>
    </row>
    <row r="14" spans="1:21" ht="25.5">
      <c r="A14" s="29">
        <v>6</v>
      </c>
      <c r="B14" s="35" t="s">
        <v>80</v>
      </c>
      <c r="C14" s="36">
        <f t="shared" si="2"/>
        <v>82</v>
      </c>
      <c r="D14" s="36">
        <v>82</v>
      </c>
      <c r="E14" s="36">
        <v>45</v>
      </c>
      <c r="F14" s="34">
        <f t="shared" si="1"/>
        <v>10</v>
      </c>
      <c r="G14" s="37"/>
      <c r="H14" s="37"/>
      <c r="I14" s="36">
        <v>10</v>
      </c>
      <c r="J14" s="37"/>
      <c r="K14" s="37"/>
      <c r="L14" s="36">
        <v>9</v>
      </c>
      <c r="M14" s="36">
        <f t="shared" si="3"/>
        <v>63</v>
      </c>
      <c r="N14" s="36">
        <f t="shared" si="4"/>
        <v>82</v>
      </c>
      <c r="O14" s="36">
        <f t="shared" si="5"/>
        <v>51</v>
      </c>
      <c r="P14" s="36"/>
      <c r="Q14" s="36"/>
      <c r="R14" s="36">
        <v>51</v>
      </c>
      <c r="S14" s="36"/>
      <c r="T14" s="37"/>
      <c r="U14" s="37"/>
    </row>
    <row r="15" spans="1:21" ht="12.75">
      <c r="A15" s="29">
        <v>7</v>
      </c>
      <c r="B15" s="35" t="s">
        <v>81</v>
      </c>
      <c r="C15" s="36">
        <f t="shared" si="2"/>
        <v>88</v>
      </c>
      <c r="D15" s="36">
        <v>88</v>
      </c>
      <c r="E15" s="36">
        <v>49</v>
      </c>
      <c r="F15" s="34">
        <f t="shared" si="1"/>
        <v>7</v>
      </c>
      <c r="G15" s="37">
        <v>1</v>
      </c>
      <c r="H15" s="37"/>
      <c r="I15" s="36">
        <v>6</v>
      </c>
      <c r="J15" s="37"/>
      <c r="K15" s="37"/>
      <c r="L15" s="36">
        <v>4</v>
      </c>
      <c r="M15" s="36">
        <f t="shared" si="3"/>
        <v>77</v>
      </c>
      <c r="N15" s="36">
        <f t="shared" si="4"/>
        <v>88</v>
      </c>
      <c r="O15" s="36">
        <f t="shared" si="5"/>
        <v>56</v>
      </c>
      <c r="P15" s="36"/>
      <c r="Q15" s="36"/>
      <c r="R15" s="36">
        <v>56</v>
      </c>
      <c r="S15" s="36"/>
      <c r="T15" s="37"/>
      <c r="U15" s="37"/>
    </row>
    <row r="16" spans="1:21" ht="38.25">
      <c r="A16" s="29">
        <v>8</v>
      </c>
      <c r="B16" s="35" t="s">
        <v>82</v>
      </c>
      <c r="C16" s="36">
        <f t="shared" si="2"/>
        <v>29</v>
      </c>
      <c r="D16" s="36">
        <v>29</v>
      </c>
      <c r="E16" s="36">
        <v>12</v>
      </c>
      <c r="F16" s="34">
        <f t="shared" si="1"/>
        <v>0</v>
      </c>
      <c r="G16" s="37"/>
      <c r="H16" s="37"/>
      <c r="I16" s="36"/>
      <c r="J16" s="37"/>
      <c r="K16" s="37"/>
      <c r="L16" s="36"/>
      <c r="M16" s="36">
        <f t="shared" si="3"/>
        <v>29</v>
      </c>
      <c r="N16" s="36">
        <f t="shared" si="4"/>
        <v>29</v>
      </c>
      <c r="O16" s="36">
        <f t="shared" si="5"/>
        <v>18</v>
      </c>
      <c r="P16" s="36"/>
      <c r="Q16" s="36"/>
      <c r="R16" s="36">
        <v>18</v>
      </c>
      <c r="S16" s="36"/>
      <c r="T16" s="37"/>
      <c r="U16" s="37"/>
    </row>
    <row r="17" spans="1:21" ht="12.75">
      <c r="A17" s="29">
        <v>9</v>
      </c>
      <c r="B17" s="35" t="s">
        <v>83</v>
      </c>
      <c r="C17" s="36">
        <f t="shared" si="2"/>
        <v>60</v>
      </c>
      <c r="D17" s="36">
        <v>60</v>
      </c>
      <c r="E17" s="36">
        <v>10</v>
      </c>
      <c r="F17" s="34">
        <f t="shared" si="1"/>
        <v>0</v>
      </c>
      <c r="G17" s="37"/>
      <c r="H17" s="37"/>
      <c r="I17" s="36"/>
      <c r="J17" s="37"/>
      <c r="K17" s="37"/>
      <c r="L17" s="36"/>
      <c r="M17" s="36">
        <f t="shared" si="3"/>
        <v>60</v>
      </c>
      <c r="N17" s="36">
        <f t="shared" si="4"/>
        <v>60</v>
      </c>
      <c r="O17" s="36">
        <f t="shared" si="5"/>
        <v>38</v>
      </c>
      <c r="P17" s="36"/>
      <c r="Q17" s="36"/>
      <c r="R17" s="36">
        <v>38</v>
      </c>
      <c r="S17" s="36"/>
      <c r="T17" s="37"/>
      <c r="U17" s="37"/>
    </row>
    <row r="18" spans="1:21" ht="25.5">
      <c r="A18" s="29">
        <v>10</v>
      </c>
      <c r="B18" s="35" t="s">
        <v>84</v>
      </c>
      <c r="C18" s="36">
        <f t="shared" si="2"/>
        <v>139</v>
      </c>
      <c r="D18" s="36">
        <v>139</v>
      </c>
      <c r="E18" s="36">
        <v>37</v>
      </c>
      <c r="F18" s="34">
        <f t="shared" si="1"/>
        <v>6</v>
      </c>
      <c r="G18" s="37">
        <v>2</v>
      </c>
      <c r="H18" s="37"/>
      <c r="I18" s="36">
        <v>2</v>
      </c>
      <c r="J18" s="37"/>
      <c r="K18" s="37">
        <v>2</v>
      </c>
      <c r="L18" s="36"/>
      <c r="M18" s="36">
        <f t="shared" si="3"/>
        <v>133</v>
      </c>
      <c r="N18" s="36">
        <f t="shared" si="4"/>
        <v>139</v>
      </c>
      <c r="O18" s="36">
        <f t="shared" si="5"/>
        <v>93</v>
      </c>
      <c r="P18" s="36"/>
      <c r="Q18" s="36"/>
      <c r="R18" s="36">
        <v>93</v>
      </c>
      <c r="S18" s="36"/>
      <c r="T18" s="37"/>
      <c r="U18" s="37"/>
    </row>
    <row r="19" spans="1:21" ht="38.25">
      <c r="A19" s="29">
        <v>11</v>
      </c>
      <c r="B19" s="35" t="s">
        <v>85</v>
      </c>
      <c r="C19" s="36">
        <f t="shared" si="2"/>
        <v>24</v>
      </c>
      <c r="D19" s="36">
        <v>24</v>
      </c>
      <c r="E19" s="36">
        <v>24</v>
      </c>
      <c r="F19" s="34">
        <f t="shared" si="1"/>
        <v>0</v>
      </c>
      <c r="G19" s="38"/>
      <c r="H19" s="38"/>
      <c r="I19" s="36"/>
      <c r="J19" s="38"/>
      <c r="K19" s="38"/>
      <c r="L19" s="36"/>
      <c r="M19" s="36">
        <f t="shared" si="3"/>
        <v>24</v>
      </c>
      <c r="N19" s="36">
        <f t="shared" si="4"/>
        <v>24</v>
      </c>
      <c r="O19" s="36">
        <f t="shared" si="5"/>
        <v>18</v>
      </c>
      <c r="P19" s="36"/>
      <c r="Q19" s="36"/>
      <c r="R19" s="36">
        <v>18</v>
      </c>
      <c r="S19" s="36"/>
      <c r="T19" s="38"/>
      <c r="U19" s="37"/>
    </row>
    <row r="20" spans="1:21" ht="25.5">
      <c r="A20" s="29">
        <v>12</v>
      </c>
      <c r="B20" s="35" t="s">
        <v>86</v>
      </c>
      <c r="C20" s="36">
        <f t="shared" si="2"/>
        <v>25</v>
      </c>
      <c r="D20" s="36">
        <v>25</v>
      </c>
      <c r="E20" s="36">
        <v>1</v>
      </c>
      <c r="F20" s="34">
        <f t="shared" si="1"/>
        <v>1</v>
      </c>
      <c r="G20" s="38"/>
      <c r="H20" s="38"/>
      <c r="I20" s="36">
        <v>1</v>
      </c>
      <c r="J20" s="38"/>
      <c r="K20" s="38"/>
      <c r="L20" s="36"/>
      <c r="M20" s="36">
        <f t="shared" si="3"/>
        <v>24</v>
      </c>
      <c r="N20" s="36">
        <f t="shared" si="4"/>
        <v>25</v>
      </c>
      <c r="O20" s="36">
        <f t="shared" si="5"/>
        <v>18</v>
      </c>
      <c r="P20" s="36"/>
      <c r="Q20" s="36"/>
      <c r="R20" s="36">
        <v>18</v>
      </c>
      <c r="S20" s="36"/>
      <c r="T20" s="38"/>
      <c r="U20" s="37"/>
    </row>
    <row r="21" spans="1:21" ht="12.75">
      <c r="A21" s="29">
        <v>13</v>
      </c>
      <c r="B21" s="35" t="s">
        <v>87</v>
      </c>
      <c r="C21" s="36">
        <f t="shared" si="2"/>
        <v>26</v>
      </c>
      <c r="D21" s="36">
        <v>26</v>
      </c>
      <c r="E21" s="36">
        <v>19</v>
      </c>
      <c r="F21" s="34">
        <f t="shared" si="1"/>
        <v>4</v>
      </c>
      <c r="G21" s="38"/>
      <c r="H21" s="38"/>
      <c r="I21" s="36">
        <v>4</v>
      </c>
      <c r="J21" s="38"/>
      <c r="K21" s="38"/>
      <c r="L21" s="36">
        <v>1</v>
      </c>
      <c r="M21" s="36">
        <f t="shared" si="3"/>
        <v>21</v>
      </c>
      <c r="N21" s="36">
        <f t="shared" si="4"/>
        <v>26</v>
      </c>
      <c r="O21" s="36">
        <f t="shared" si="5"/>
        <v>20</v>
      </c>
      <c r="P21" s="36"/>
      <c r="Q21" s="36"/>
      <c r="R21" s="36">
        <v>15</v>
      </c>
      <c r="S21" s="36">
        <v>5</v>
      </c>
      <c r="T21" s="38"/>
      <c r="U21" s="37"/>
    </row>
    <row r="22" spans="1:21" ht="25.5">
      <c r="A22" s="29">
        <v>14</v>
      </c>
      <c r="B22" s="35" t="s">
        <v>88</v>
      </c>
      <c r="C22" s="36">
        <f t="shared" si="2"/>
        <v>25</v>
      </c>
      <c r="D22" s="36">
        <v>25</v>
      </c>
      <c r="E22" s="36">
        <v>4</v>
      </c>
      <c r="F22" s="34">
        <f t="shared" si="1"/>
        <v>0</v>
      </c>
      <c r="G22" s="38"/>
      <c r="H22" s="38"/>
      <c r="I22" s="36"/>
      <c r="J22" s="38"/>
      <c r="K22" s="38"/>
      <c r="L22" s="36"/>
      <c r="M22" s="36">
        <f t="shared" si="3"/>
        <v>25</v>
      </c>
      <c r="N22" s="36">
        <f t="shared" si="4"/>
        <v>25</v>
      </c>
      <c r="O22" s="36">
        <f t="shared" si="5"/>
        <v>16</v>
      </c>
      <c r="P22" s="36"/>
      <c r="Q22" s="36"/>
      <c r="R22" s="36">
        <v>16</v>
      </c>
      <c r="S22" s="36"/>
      <c r="T22" s="38"/>
      <c r="U22" s="37"/>
    </row>
    <row r="23" spans="1:21" ht="12.75">
      <c r="A23" s="29">
        <v>15</v>
      </c>
      <c r="B23" s="35" t="s">
        <v>89</v>
      </c>
      <c r="C23" s="36">
        <f t="shared" si="2"/>
        <v>25</v>
      </c>
      <c r="D23" s="36">
        <v>25</v>
      </c>
      <c r="E23" s="36"/>
      <c r="F23" s="34">
        <f t="shared" si="1"/>
        <v>0</v>
      </c>
      <c r="G23" s="37"/>
      <c r="H23" s="37"/>
      <c r="I23" s="36"/>
      <c r="J23" s="37"/>
      <c r="K23" s="37"/>
      <c r="L23" s="36"/>
      <c r="M23" s="36">
        <f t="shared" si="3"/>
        <v>25</v>
      </c>
      <c r="N23" s="36">
        <f t="shared" si="4"/>
        <v>25</v>
      </c>
      <c r="O23" s="36">
        <f t="shared" si="5"/>
        <v>14</v>
      </c>
      <c r="P23" s="36"/>
      <c r="Q23" s="36"/>
      <c r="R23" s="36">
        <v>14</v>
      </c>
      <c r="S23" s="36"/>
      <c r="T23" s="37"/>
      <c r="U23" s="37"/>
    </row>
    <row r="24" spans="1:21" ht="12.75">
      <c r="A24" s="38" t="s">
        <v>31</v>
      </c>
      <c r="B24" s="39" t="s">
        <v>90</v>
      </c>
      <c r="C24" s="34">
        <f>SUM(C25:C32)</f>
        <v>1666</v>
      </c>
      <c r="D24" s="34">
        <f>SUM(D25:D32)</f>
        <v>1666</v>
      </c>
      <c r="E24" s="34">
        <f>SUM(E25:E32)</f>
        <v>1153</v>
      </c>
      <c r="F24" s="34">
        <f>SUM(G24:K24)</f>
        <v>79</v>
      </c>
      <c r="G24" s="34">
        <f aca="true" t="shared" si="6" ref="G24:U24">SUM(G25:G32)</f>
        <v>1</v>
      </c>
      <c r="H24" s="34">
        <f t="shared" si="6"/>
        <v>0</v>
      </c>
      <c r="I24" s="34">
        <f t="shared" si="6"/>
        <v>25</v>
      </c>
      <c r="J24" s="34">
        <f t="shared" si="6"/>
        <v>1</v>
      </c>
      <c r="K24" s="34">
        <f t="shared" si="6"/>
        <v>52</v>
      </c>
      <c r="L24" s="34">
        <f t="shared" si="6"/>
        <v>16</v>
      </c>
      <c r="M24" s="34">
        <f t="shared" si="6"/>
        <v>1571</v>
      </c>
      <c r="N24" s="34">
        <f t="shared" si="6"/>
        <v>1666</v>
      </c>
      <c r="O24" s="34">
        <f t="shared" si="6"/>
        <v>1456</v>
      </c>
      <c r="P24" s="34">
        <f t="shared" si="6"/>
        <v>622</v>
      </c>
      <c r="Q24" s="34">
        <f t="shared" si="6"/>
        <v>0</v>
      </c>
      <c r="R24" s="34">
        <f t="shared" si="6"/>
        <v>731</v>
      </c>
      <c r="S24" s="34">
        <f t="shared" si="6"/>
        <v>103</v>
      </c>
      <c r="T24" s="34">
        <f t="shared" si="6"/>
        <v>0</v>
      </c>
      <c r="U24" s="34">
        <f t="shared" si="6"/>
        <v>0</v>
      </c>
    </row>
    <row r="25" spans="1:21" ht="25.5">
      <c r="A25" s="29">
        <v>1</v>
      </c>
      <c r="B25" s="35" t="s">
        <v>91</v>
      </c>
      <c r="C25" s="36">
        <f>D25</f>
        <v>629</v>
      </c>
      <c r="D25" s="36">
        <f>559+70</f>
        <v>629</v>
      </c>
      <c r="E25" s="36">
        <f>551+70</f>
        <v>621</v>
      </c>
      <c r="F25" s="34">
        <f aca="true" t="shared" si="7" ref="F25:F32">SUM(G25:K25)</f>
        <v>26</v>
      </c>
      <c r="G25" s="37">
        <v>1</v>
      </c>
      <c r="H25" s="37"/>
      <c r="I25" s="36">
        <f>18+1</f>
        <v>19</v>
      </c>
      <c r="J25" s="37">
        <v>1</v>
      </c>
      <c r="K25" s="37">
        <f>2+3</f>
        <v>5</v>
      </c>
      <c r="L25" s="36">
        <v>5</v>
      </c>
      <c r="M25" s="36">
        <f>D25-F25-L25</f>
        <v>598</v>
      </c>
      <c r="N25" s="36">
        <f aca="true" t="shared" si="8" ref="N25:N32">D25</f>
        <v>629</v>
      </c>
      <c r="O25" s="36">
        <f>P25+Q25+R25+S25</f>
        <v>513</v>
      </c>
      <c r="P25" s="36"/>
      <c r="Q25" s="36"/>
      <c r="R25" s="36">
        <f>365+70</f>
        <v>435</v>
      </c>
      <c r="S25" s="36">
        <f>64+14</f>
        <v>78</v>
      </c>
      <c r="T25" s="37"/>
      <c r="U25" s="37"/>
    </row>
    <row r="26" spans="1:21" ht="12.75">
      <c r="A26" s="29">
        <v>2</v>
      </c>
      <c r="B26" s="35" t="s">
        <v>92</v>
      </c>
      <c r="C26" s="36">
        <f aca="true" t="shared" si="9" ref="C26:C32">D26</f>
        <v>47</v>
      </c>
      <c r="D26" s="36">
        <v>47</v>
      </c>
      <c r="E26" s="36">
        <v>6</v>
      </c>
      <c r="F26" s="34">
        <f t="shared" si="7"/>
        <v>47</v>
      </c>
      <c r="G26" s="37"/>
      <c r="H26" s="37"/>
      <c r="I26" s="36"/>
      <c r="J26" s="37"/>
      <c r="K26" s="37">
        <f>25+22</f>
        <v>47</v>
      </c>
      <c r="L26" s="36"/>
      <c r="M26" s="36">
        <f aca="true" t="shared" si="10" ref="M26:M32">D26-F26-L26</f>
        <v>0</v>
      </c>
      <c r="N26" s="36">
        <f t="shared" si="8"/>
        <v>47</v>
      </c>
      <c r="O26" s="36">
        <f aca="true" t="shared" si="11" ref="O26:O32">P26+Q26+R26+S26</f>
        <v>40</v>
      </c>
      <c r="P26" s="36"/>
      <c r="Q26" s="36"/>
      <c r="R26" s="36">
        <v>40</v>
      </c>
      <c r="S26" s="36"/>
      <c r="T26" s="37"/>
      <c r="U26" s="37"/>
    </row>
    <row r="27" spans="1:21" ht="12.75">
      <c r="A27" s="29">
        <v>3</v>
      </c>
      <c r="B27" s="35" t="s">
        <v>93</v>
      </c>
      <c r="C27" s="36">
        <f t="shared" si="9"/>
        <v>8</v>
      </c>
      <c r="D27" s="36">
        <v>8</v>
      </c>
      <c r="E27" s="36"/>
      <c r="F27" s="34">
        <f t="shared" si="7"/>
        <v>0</v>
      </c>
      <c r="G27" s="37"/>
      <c r="H27" s="37"/>
      <c r="I27" s="36"/>
      <c r="J27" s="37"/>
      <c r="K27" s="37"/>
      <c r="L27" s="36"/>
      <c r="M27" s="36">
        <f t="shared" si="10"/>
        <v>8</v>
      </c>
      <c r="N27" s="36">
        <f t="shared" si="8"/>
        <v>8</v>
      </c>
      <c r="O27" s="36">
        <f t="shared" si="11"/>
        <v>8</v>
      </c>
      <c r="P27" s="36"/>
      <c r="Q27" s="36"/>
      <c r="R27" s="36">
        <v>8</v>
      </c>
      <c r="S27" s="36"/>
      <c r="T27" s="37"/>
      <c r="U27" s="37"/>
    </row>
    <row r="28" spans="1:21" ht="25.5">
      <c r="A28" s="29">
        <v>4</v>
      </c>
      <c r="B28" s="35" t="s">
        <v>94</v>
      </c>
      <c r="C28" s="36">
        <f t="shared" si="9"/>
        <v>1</v>
      </c>
      <c r="D28" s="36">
        <v>1</v>
      </c>
      <c r="E28" s="36"/>
      <c r="F28" s="34">
        <f t="shared" si="7"/>
        <v>0</v>
      </c>
      <c r="G28" s="37"/>
      <c r="H28" s="37"/>
      <c r="I28" s="36"/>
      <c r="J28" s="37"/>
      <c r="K28" s="37"/>
      <c r="L28" s="36"/>
      <c r="M28" s="36">
        <f t="shared" si="10"/>
        <v>1</v>
      </c>
      <c r="N28" s="36">
        <f t="shared" si="8"/>
        <v>1</v>
      </c>
      <c r="O28" s="36">
        <f t="shared" si="11"/>
        <v>1</v>
      </c>
      <c r="P28" s="36"/>
      <c r="Q28" s="36"/>
      <c r="R28" s="36">
        <v>1</v>
      </c>
      <c r="S28" s="36"/>
      <c r="T28" s="37"/>
      <c r="U28" s="37"/>
    </row>
    <row r="29" spans="1:21" ht="12.75">
      <c r="A29" s="29">
        <v>5</v>
      </c>
      <c r="B29" s="35" t="s">
        <v>95</v>
      </c>
      <c r="C29" s="36">
        <f t="shared" si="9"/>
        <v>602</v>
      </c>
      <c r="D29" s="36">
        <f>524+78</f>
        <v>602</v>
      </c>
      <c r="E29" s="36">
        <f>58+465</f>
        <v>523</v>
      </c>
      <c r="F29" s="34">
        <f t="shared" si="7"/>
        <v>0</v>
      </c>
      <c r="G29" s="37"/>
      <c r="H29" s="37"/>
      <c r="I29" s="36"/>
      <c r="J29" s="37"/>
      <c r="K29" s="37"/>
      <c r="L29" s="36"/>
      <c r="M29" s="36">
        <f t="shared" si="10"/>
        <v>602</v>
      </c>
      <c r="N29" s="36">
        <f t="shared" si="8"/>
        <v>602</v>
      </c>
      <c r="O29" s="36">
        <f t="shared" si="11"/>
        <v>602</v>
      </c>
      <c r="P29" s="36">
        <f>524+78</f>
        <v>602</v>
      </c>
      <c r="Q29" s="36"/>
      <c r="R29" s="36"/>
      <c r="S29" s="36"/>
      <c r="T29" s="37"/>
      <c r="U29" s="37"/>
    </row>
    <row r="30" spans="1:21" ht="12.75">
      <c r="A30" s="29">
        <v>6</v>
      </c>
      <c r="B30" s="35" t="s">
        <v>96</v>
      </c>
      <c r="C30" s="36">
        <f t="shared" si="9"/>
        <v>1</v>
      </c>
      <c r="D30" s="36">
        <v>1</v>
      </c>
      <c r="E30" s="36"/>
      <c r="F30" s="34">
        <f t="shared" si="7"/>
        <v>0</v>
      </c>
      <c r="G30" s="37"/>
      <c r="H30" s="37"/>
      <c r="I30" s="36"/>
      <c r="J30" s="37"/>
      <c r="K30" s="37"/>
      <c r="L30" s="36"/>
      <c r="M30" s="36">
        <f t="shared" si="10"/>
        <v>1</v>
      </c>
      <c r="N30" s="36">
        <f t="shared" si="8"/>
        <v>1</v>
      </c>
      <c r="O30" s="36">
        <f t="shared" si="11"/>
        <v>1</v>
      </c>
      <c r="P30" s="36"/>
      <c r="Q30" s="36"/>
      <c r="R30" s="36">
        <v>1</v>
      </c>
      <c r="S30" s="36"/>
      <c r="T30" s="37"/>
      <c r="U30" s="37"/>
    </row>
    <row r="31" spans="1:21" ht="38.25">
      <c r="A31" s="29">
        <v>7</v>
      </c>
      <c r="B31" s="35" t="s">
        <v>97</v>
      </c>
      <c r="C31" s="36">
        <f t="shared" si="9"/>
        <v>184</v>
      </c>
      <c r="D31" s="36">
        <v>184</v>
      </c>
      <c r="E31" s="36"/>
      <c r="F31" s="34">
        <f t="shared" si="7"/>
        <v>5</v>
      </c>
      <c r="G31" s="37"/>
      <c r="H31" s="37"/>
      <c r="I31" s="36">
        <v>5</v>
      </c>
      <c r="J31" s="37"/>
      <c r="K31" s="37"/>
      <c r="L31" s="36">
        <v>4</v>
      </c>
      <c r="M31" s="36">
        <f t="shared" si="10"/>
        <v>175</v>
      </c>
      <c r="N31" s="36">
        <f t="shared" si="8"/>
        <v>184</v>
      </c>
      <c r="O31" s="36">
        <f t="shared" si="11"/>
        <v>123</v>
      </c>
      <c r="P31" s="36"/>
      <c r="Q31" s="36"/>
      <c r="R31" s="36">
        <v>98</v>
      </c>
      <c r="S31" s="36">
        <v>25</v>
      </c>
      <c r="T31" s="37"/>
      <c r="U31" s="37"/>
    </row>
    <row r="32" spans="1:21" ht="12.75">
      <c r="A32" s="29">
        <v>8</v>
      </c>
      <c r="B32" s="35" t="s">
        <v>98</v>
      </c>
      <c r="C32" s="36">
        <f t="shared" si="9"/>
        <v>194</v>
      </c>
      <c r="D32" s="36">
        <v>194</v>
      </c>
      <c r="E32" s="36">
        <v>3</v>
      </c>
      <c r="F32" s="34">
        <f t="shared" si="7"/>
        <v>1</v>
      </c>
      <c r="G32" s="37"/>
      <c r="H32" s="37"/>
      <c r="I32" s="36">
        <v>1</v>
      </c>
      <c r="J32" s="37"/>
      <c r="K32" s="37"/>
      <c r="L32" s="36">
        <v>7</v>
      </c>
      <c r="M32" s="36">
        <f t="shared" si="10"/>
        <v>186</v>
      </c>
      <c r="N32" s="36">
        <f t="shared" si="8"/>
        <v>194</v>
      </c>
      <c r="O32" s="36">
        <f t="shared" si="11"/>
        <v>168</v>
      </c>
      <c r="P32" s="36">
        <v>20</v>
      </c>
      <c r="Q32" s="36"/>
      <c r="R32" s="36">
        <v>148</v>
      </c>
      <c r="S32" s="36"/>
      <c r="T32" s="37"/>
      <c r="U32" s="37"/>
    </row>
    <row r="33" spans="1:21" ht="12.75">
      <c r="A33" s="93" t="s">
        <v>12</v>
      </c>
      <c r="B33" s="94"/>
      <c r="C33" s="34">
        <f aca="true" t="shared" si="12" ref="C33:U33">C24+C8</f>
        <v>3508</v>
      </c>
      <c r="D33" s="34">
        <f t="shared" si="12"/>
        <v>3508</v>
      </c>
      <c r="E33" s="34">
        <f t="shared" si="12"/>
        <v>2234</v>
      </c>
      <c r="F33" s="34">
        <f t="shared" si="12"/>
        <v>174</v>
      </c>
      <c r="G33" s="34">
        <f t="shared" si="12"/>
        <v>8</v>
      </c>
      <c r="H33" s="34">
        <f t="shared" si="12"/>
        <v>0</v>
      </c>
      <c r="I33" s="34">
        <f t="shared" si="12"/>
        <v>107</v>
      </c>
      <c r="J33" s="34">
        <f t="shared" si="12"/>
        <v>1</v>
      </c>
      <c r="K33" s="34">
        <f t="shared" si="12"/>
        <v>58</v>
      </c>
      <c r="L33" s="34">
        <f t="shared" si="12"/>
        <v>93</v>
      </c>
      <c r="M33" s="34">
        <f t="shared" si="12"/>
        <v>3241</v>
      </c>
      <c r="N33" s="34">
        <f t="shared" si="12"/>
        <v>3508</v>
      </c>
      <c r="O33" s="34">
        <f t="shared" si="12"/>
        <v>2772</v>
      </c>
      <c r="P33" s="34">
        <f t="shared" si="12"/>
        <v>622</v>
      </c>
      <c r="Q33" s="34">
        <f t="shared" si="12"/>
        <v>0</v>
      </c>
      <c r="R33" s="34">
        <f t="shared" si="12"/>
        <v>2009</v>
      </c>
      <c r="S33" s="34">
        <f t="shared" si="12"/>
        <v>141</v>
      </c>
      <c r="T33" s="34">
        <f t="shared" si="12"/>
        <v>0</v>
      </c>
      <c r="U33" s="34">
        <f t="shared" si="12"/>
        <v>0</v>
      </c>
    </row>
    <row r="34" ht="12.75">
      <c r="A34" s="40"/>
    </row>
    <row r="35" ht="12.75">
      <c r="A35" s="40"/>
    </row>
    <row r="36" ht="12.75">
      <c r="A36" s="40"/>
    </row>
    <row r="37" spans="1:5" ht="12.75">
      <c r="A37" s="40"/>
      <c r="E37" s="12"/>
    </row>
    <row r="38" ht="12.75">
      <c r="A38" s="40"/>
    </row>
    <row r="39" ht="12.75">
      <c r="A39" s="40"/>
    </row>
    <row r="40" ht="12.75">
      <c r="A40" s="40"/>
    </row>
    <row r="41" spans="1:12" ht="12.75">
      <c r="A41" s="40"/>
      <c r="L41" s="12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</sheetData>
  <sheetProtection/>
  <mergeCells count="20">
    <mergeCell ref="U5:U6"/>
    <mergeCell ref="A33:B33"/>
    <mergeCell ref="Q5:Q6"/>
    <mergeCell ref="R5:R6"/>
    <mergeCell ref="S5:S6"/>
    <mergeCell ref="T5:T6"/>
    <mergeCell ref="F5:K5"/>
    <mergeCell ref="N5:N6"/>
    <mergeCell ref="O5:O6"/>
    <mergeCell ref="P5:P6"/>
    <mergeCell ref="S1:U1"/>
    <mergeCell ref="A2:U2"/>
    <mergeCell ref="S3:U3"/>
    <mergeCell ref="A4:A6"/>
    <mergeCell ref="B4:B6"/>
    <mergeCell ref="C4:C6"/>
    <mergeCell ref="D4:M4"/>
    <mergeCell ref="N4:U4"/>
    <mergeCell ref="D5:D6"/>
    <mergeCell ref="E5:E6"/>
  </mergeCells>
  <printOptions/>
  <pageMargins left="0.4" right="0.41" top="0.67" bottom="0.7" header="0.4" footer="0.3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C4">
      <selection activeCell="I12" sqref="I12"/>
    </sheetView>
  </sheetViews>
  <sheetFormatPr defaultColWidth="9.140625" defaultRowHeight="12.75"/>
  <cols>
    <col min="1" max="1" width="5.00390625" style="0" bestFit="1" customWidth="1"/>
    <col min="3" max="3" width="10.8515625" style="0" customWidth="1"/>
    <col min="5" max="5" width="10.421875" style="0" customWidth="1"/>
    <col min="7" max="7" width="12.00390625" style="0" customWidth="1"/>
    <col min="9" max="9" width="11.140625" style="0" customWidth="1"/>
    <col min="10" max="10" width="10.7109375" style="0" customWidth="1"/>
    <col min="11" max="11" width="10.00390625" style="0" customWidth="1"/>
    <col min="13" max="13" width="10.8515625" style="0" customWidth="1"/>
    <col min="15" max="15" width="11.140625" style="0" customWidth="1"/>
    <col min="17" max="17" width="10.140625" style="0" customWidth="1"/>
    <col min="19" max="19" width="10.140625" style="0" customWidth="1"/>
  </cols>
  <sheetData>
    <row r="1" ht="30.75" customHeight="1">
      <c r="T1" s="77" t="s">
        <v>102</v>
      </c>
    </row>
    <row r="2" spans="1:20" ht="65.25" customHeight="1">
      <c r="A2" s="96" t="s">
        <v>131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4" spans="1:20" ht="18.75" customHeight="1">
      <c r="A4" s="97" t="s">
        <v>1</v>
      </c>
      <c r="B4" s="95" t="s">
        <v>37</v>
      </c>
      <c r="C4" s="95" t="s">
        <v>38</v>
      </c>
      <c r="D4" s="95"/>
      <c r="E4" s="95" t="s">
        <v>8</v>
      </c>
      <c r="F4" s="95"/>
      <c r="G4" s="95"/>
      <c r="H4" s="95"/>
      <c r="I4" s="95" t="s">
        <v>39</v>
      </c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8.75">
      <c r="A5" s="97"/>
      <c r="B5" s="95"/>
      <c r="C5" s="98" t="s">
        <v>40</v>
      </c>
      <c r="D5" s="95" t="s">
        <v>18</v>
      </c>
      <c r="E5" s="95" t="s">
        <v>41</v>
      </c>
      <c r="F5" s="95"/>
      <c r="G5" s="95" t="s">
        <v>42</v>
      </c>
      <c r="H5" s="95"/>
      <c r="I5" s="95" t="s">
        <v>43</v>
      </c>
      <c r="J5" s="95"/>
      <c r="K5" s="95"/>
      <c r="L5" s="95"/>
      <c r="M5" s="95"/>
      <c r="N5" s="95"/>
      <c r="O5" s="95" t="s">
        <v>44</v>
      </c>
      <c r="P5" s="95"/>
      <c r="Q5" s="95"/>
      <c r="R5" s="95"/>
      <c r="S5" s="95"/>
      <c r="T5" s="95"/>
    </row>
    <row r="6" spans="1:20" ht="18.75">
      <c r="A6" s="97"/>
      <c r="B6" s="95"/>
      <c r="C6" s="99"/>
      <c r="D6" s="95"/>
      <c r="E6" s="95"/>
      <c r="F6" s="95"/>
      <c r="G6" s="95"/>
      <c r="H6" s="95"/>
      <c r="I6" s="95" t="s">
        <v>45</v>
      </c>
      <c r="J6" s="95" t="s">
        <v>46</v>
      </c>
      <c r="K6" s="95" t="s">
        <v>41</v>
      </c>
      <c r="L6" s="95"/>
      <c r="M6" s="95" t="s">
        <v>47</v>
      </c>
      <c r="N6" s="95"/>
      <c r="O6" s="95" t="s">
        <v>45</v>
      </c>
      <c r="P6" s="95" t="s">
        <v>46</v>
      </c>
      <c r="Q6" s="95" t="s">
        <v>41</v>
      </c>
      <c r="R6" s="95"/>
      <c r="S6" s="95" t="s">
        <v>47</v>
      </c>
      <c r="T6" s="95"/>
    </row>
    <row r="7" spans="1:20" ht="56.25" customHeight="1">
      <c r="A7" s="97"/>
      <c r="B7" s="95"/>
      <c r="C7" s="100"/>
      <c r="D7" s="95"/>
      <c r="E7" s="24" t="s">
        <v>48</v>
      </c>
      <c r="F7" s="24" t="s">
        <v>18</v>
      </c>
      <c r="G7" s="24" t="s">
        <v>48</v>
      </c>
      <c r="H7" s="24" t="s">
        <v>18</v>
      </c>
      <c r="I7" s="95"/>
      <c r="J7" s="95"/>
      <c r="K7" s="24" t="s">
        <v>48</v>
      </c>
      <c r="L7" s="24" t="s">
        <v>18</v>
      </c>
      <c r="M7" s="24" t="s">
        <v>48</v>
      </c>
      <c r="N7" s="24" t="s">
        <v>18</v>
      </c>
      <c r="O7" s="95"/>
      <c r="P7" s="95"/>
      <c r="Q7" s="24" t="s">
        <v>48</v>
      </c>
      <c r="R7" s="24" t="s">
        <v>18</v>
      </c>
      <c r="S7" s="24" t="s">
        <v>48</v>
      </c>
      <c r="T7" s="24" t="s">
        <v>18</v>
      </c>
    </row>
    <row r="8" spans="1:20" ht="18.75">
      <c r="A8" s="21">
        <v>1</v>
      </c>
      <c r="B8" s="25">
        <v>2016</v>
      </c>
      <c r="C8" s="26">
        <f aca="true" t="shared" si="0" ref="C8:D12">E8+G8</f>
        <v>535</v>
      </c>
      <c r="D8" s="26">
        <f t="shared" si="0"/>
        <v>17</v>
      </c>
      <c r="E8" s="27">
        <f>K8+Q8</f>
        <v>136</v>
      </c>
      <c r="F8" s="27">
        <f aca="true" t="shared" si="1" ref="F8:H11">L8+R8</f>
        <v>4</v>
      </c>
      <c r="G8" s="27">
        <f>M8+S8</f>
        <v>399</v>
      </c>
      <c r="H8" s="27">
        <f t="shared" si="1"/>
        <v>13</v>
      </c>
      <c r="I8" s="26">
        <f aca="true" t="shared" si="2" ref="I8:J13">K8+M8</f>
        <v>235</v>
      </c>
      <c r="J8" s="26">
        <f t="shared" si="2"/>
        <v>8</v>
      </c>
      <c r="K8" s="27">
        <v>0</v>
      </c>
      <c r="L8" s="27">
        <v>0</v>
      </c>
      <c r="M8" s="27">
        <v>235</v>
      </c>
      <c r="N8" s="27">
        <v>8</v>
      </c>
      <c r="O8" s="26">
        <f aca="true" t="shared" si="3" ref="O8:P13">Q8+S8</f>
        <v>300</v>
      </c>
      <c r="P8" s="26">
        <f t="shared" si="3"/>
        <v>9</v>
      </c>
      <c r="Q8" s="27">
        <v>136</v>
      </c>
      <c r="R8" s="27">
        <v>4</v>
      </c>
      <c r="S8" s="27">
        <v>164</v>
      </c>
      <c r="T8" s="27">
        <v>5</v>
      </c>
    </row>
    <row r="9" spans="1:20" ht="18.75">
      <c r="A9" s="21">
        <v>2</v>
      </c>
      <c r="B9" s="25">
        <v>2017</v>
      </c>
      <c r="C9" s="26">
        <f t="shared" si="0"/>
        <v>688</v>
      </c>
      <c r="D9" s="26">
        <f t="shared" si="0"/>
        <v>26</v>
      </c>
      <c r="E9" s="27">
        <f>K9+Q9</f>
        <v>232</v>
      </c>
      <c r="F9" s="27">
        <f>L9+R9</f>
        <v>9</v>
      </c>
      <c r="G9" s="27">
        <f t="shared" si="1"/>
        <v>456</v>
      </c>
      <c r="H9" s="27">
        <f t="shared" si="1"/>
        <v>17</v>
      </c>
      <c r="I9" s="26">
        <f t="shared" si="2"/>
        <v>470</v>
      </c>
      <c r="J9" s="26">
        <f t="shared" si="2"/>
        <v>18</v>
      </c>
      <c r="K9" s="27">
        <v>130</v>
      </c>
      <c r="L9" s="27">
        <v>5</v>
      </c>
      <c r="M9" s="27">
        <v>340</v>
      </c>
      <c r="N9" s="27">
        <v>13</v>
      </c>
      <c r="O9" s="26">
        <f t="shared" si="3"/>
        <v>218</v>
      </c>
      <c r="P9" s="26">
        <f t="shared" si="3"/>
        <v>8</v>
      </c>
      <c r="Q9" s="27">
        <v>102</v>
      </c>
      <c r="R9" s="27">
        <v>4</v>
      </c>
      <c r="S9" s="27">
        <v>116</v>
      </c>
      <c r="T9" s="27">
        <v>4</v>
      </c>
    </row>
    <row r="10" spans="1:20" ht="18.75">
      <c r="A10" s="21">
        <v>3</v>
      </c>
      <c r="B10" s="25">
        <v>2018</v>
      </c>
      <c r="C10" s="26">
        <f t="shared" si="0"/>
        <v>758</v>
      </c>
      <c r="D10" s="26">
        <f t="shared" si="0"/>
        <v>30</v>
      </c>
      <c r="E10" s="27">
        <f>K10+Q10</f>
        <v>160</v>
      </c>
      <c r="F10" s="27">
        <f>L10+R10</f>
        <v>7</v>
      </c>
      <c r="G10" s="27">
        <f t="shared" si="1"/>
        <v>598</v>
      </c>
      <c r="H10" s="27">
        <f t="shared" si="1"/>
        <v>23</v>
      </c>
      <c r="I10" s="26">
        <f t="shared" si="2"/>
        <v>467</v>
      </c>
      <c r="J10" s="26">
        <f t="shared" si="2"/>
        <v>19</v>
      </c>
      <c r="K10" s="27">
        <v>44</v>
      </c>
      <c r="L10" s="27">
        <v>2</v>
      </c>
      <c r="M10" s="27">
        <v>423</v>
      </c>
      <c r="N10" s="27">
        <v>17</v>
      </c>
      <c r="O10" s="26">
        <f t="shared" si="3"/>
        <v>291</v>
      </c>
      <c r="P10" s="26">
        <f t="shared" si="3"/>
        <v>11</v>
      </c>
      <c r="Q10" s="27">
        <v>116</v>
      </c>
      <c r="R10" s="27">
        <v>5</v>
      </c>
      <c r="S10" s="27">
        <v>175</v>
      </c>
      <c r="T10" s="27">
        <v>6</v>
      </c>
    </row>
    <row r="11" spans="1:20" ht="18.75">
      <c r="A11" s="21">
        <v>4</v>
      </c>
      <c r="B11" s="25">
        <v>2019</v>
      </c>
      <c r="C11" s="26">
        <f t="shared" si="0"/>
        <v>597</v>
      </c>
      <c r="D11" s="26">
        <f t="shared" si="0"/>
        <v>21</v>
      </c>
      <c r="E11" s="27">
        <f>K11+Q11</f>
        <v>112</v>
      </c>
      <c r="F11" s="27">
        <f>L11+R11</f>
        <v>4</v>
      </c>
      <c r="G11" s="27">
        <f t="shared" si="1"/>
        <v>485</v>
      </c>
      <c r="H11" s="27">
        <f t="shared" si="1"/>
        <v>17</v>
      </c>
      <c r="I11" s="26">
        <f t="shared" si="2"/>
        <v>380</v>
      </c>
      <c r="J11" s="26">
        <f t="shared" si="2"/>
        <v>13</v>
      </c>
      <c r="K11" s="27">
        <v>0</v>
      </c>
      <c r="L11" s="27">
        <v>0</v>
      </c>
      <c r="M11" s="27">
        <v>380</v>
      </c>
      <c r="N11" s="27">
        <v>13</v>
      </c>
      <c r="O11" s="26">
        <f t="shared" si="3"/>
        <v>217</v>
      </c>
      <c r="P11" s="26">
        <f t="shared" si="3"/>
        <v>8</v>
      </c>
      <c r="Q11" s="27">
        <v>112</v>
      </c>
      <c r="R11" s="27">
        <v>4</v>
      </c>
      <c r="S11" s="27">
        <v>105</v>
      </c>
      <c r="T11" s="27">
        <v>4</v>
      </c>
    </row>
    <row r="12" spans="1:20" ht="18.75">
      <c r="A12" s="21">
        <v>5</v>
      </c>
      <c r="B12" s="25">
        <v>2020</v>
      </c>
      <c r="C12" s="26">
        <f t="shared" si="0"/>
        <v>726</v>
      </c>
      <c r="D12" s="26">
        <f t="shared" si="0"/>
        <v>26</v>
      </c>
      <c r="E12" s="27">
        <v>212</v>
      </c>
      <c r="F12" s="27">
        <v>8</v>
      </c>
      <c r="G12" s="27">
        <v>514</v>
      </c>
      <c r="H12" s="27">
        <v>18</v>
      </c>
      <c r="I12" s="26">
        <f t="shared" si="2"/>
        <v>427</v>
      </c>
      <c r="J12" s="26">
        <f t="shared" si="2"/>
        <v>15</v>
      </c>
      <c r="K12" s="27">
        <v>74</v>
      </c>
      <c r="L12" s="27">
        <v>3</v>
      </c>
      <c r="M12" s="27">
        <v>353</v>
      </c>
      <c r="N12" s="27">
        <v>12</v>
      </c>
      <c r="O12" s="26">
        <f t="shared" si="3"/>
        <v>299</v>
      </c>
      <c r="P12" s="26">
        <f t="shared" si="3"/>
        <v>11</v>
      </c>
      <c r="Q12" s="27">
        <v>138</v>
      </c>
      <c r="R12" s="27">
        <v>5</v>
      </c>
      <c r="S12" s="27">
        <v>161</v>
      </c>
      <c r="T12" s="27">
        <v>6</v>
      </c>
    </row>
    <row r="13" spans="1:20" ht="18.75">
      <c r="A13" s="21">
        <v>6</v>
      </c>
      <c r="B13" s="25">
        <v>2021</v>
      </c>
      <c r="C13" s="26">
        <v>204</v>
      </c>
      <c r="D13" s="26">
        <v>7</v>
      </c>
      <c r="E13" s="27">
        <v>3</v>
      </c>
      <c r="F13" s="27">
        <v>78</v>
      </c>
      <c r="G13" s="27">
        <v>4</v>
      </c>
      <c r="H13" s="27">
        <v>126</v>
      </c>
      <c r="I13" s="26">
        <f t="shared" si="2"/>
        <v>126</v>
      </c>
      <c r="J13" s="26">
        <f t="shared" si="2"/>
        <v>4</v>
      </c>
      <c r="K13" s="27">
        <v>0</v>
      </c>
      <c r="L13" s="27">
        <v>0</v>
      </c>
      <c r="M13" s="27">
        <v>126</v>
      </c>
      <c r="N13" s="61">
        <v>4</v>
      </c>
      <c r="O13" s="26">
        <f t="shared" si="3"/>
        <v>78</v>
      </c>
      <c r="P13" s="26">
        <f t="shared" si="3"/>
        <v>3</v>
      </c>
      <c r="Q13" s="27">
        <v>78</v>
      </c>
      <c r="R13" s="27">
        <v>3</v>
      </c>
      <c r="S13" s="27">
        <v>0</v>
      </c>
      <c r="T13" s="27">
        <v>0</v>
      </c>
    </row>
    <row r="14" spans="1:20" ht="18.75">
      <c r="A14" s="95" t="s">
        <v>17</v>
      </c>
      <c r="B14" s="95"/>
      <c r="C14" s="26">
        <f>SUM(C8:C13)</f>
        <v>3508</v>
      </c>
      <c r="D14" s="26">
        <f aca="true" t="shared" si="4" ref="D14:T14">SUM(D8:D13)</f>
        <v>127</v>
      </c>
      <c r="E14" s="26">
        <f t="shared" si="4"/>
        <v>855</v>
      </c>
      <c r="F14" s="26">
        <f t="shared" si="4"/>
        <v>110</v>
      </c>
      <c r="G14" s="26">
        <f t="shared" si="4"/>
        <v>2456</v>
      </c>
      <c r="H14" s="26">
        <f t="shared" si="4"/>
        <v>214</v>
      </c>
      <c r="I14" s="26">
        <f t="shared" si="4"/>
        <v>2105</v>
      </c>
      <c r="J14" s="26">
        <f t="shared" si="4"/>
        <v>77</v>
      </c>
      <c r="K14" s="26">
        <f t="shared" si="4"/>
        <v>248</v>
      </c>
      <c r="L14" s="26">
        <f t="shared" si="4"/>
        <v>10</v>
      </c>
      <c r="M14" s="26">
        <f>SUM(M8:M13)</f>
        <v>1857</v>
      </c>
      <c r="N14" s="26">
        <f t="shared" si="4"/>
        <v>67</v>
      </c>
      <c r="O14" s="26">
        <f t="shared" si="4"/>
        <v>1403</v>
      </c>
      <c r="P14" s="26">
        <f t="shared" si="4"/>
        <v>50</v>
      </c>
      <c r="Q14" s="26">
        <f t="shared" si="4"/>
        <v>682</v>
      </c>
      <c r="R14" s="26">
        <f t="shared" si="4"/>
        <v>25</v>
      </c>
      <c r="S14" s="26">
        <f t="shared" si="4"/>
        <v>721</v>
      </c>
      <c r="T14" s="26">
        <f t="shared" si="4"/>
        <v>25</v>
      </c>
    </row>
  </sheetData>
  <sheetProtection/>
  <mergeCells count="21">
    <mergeCell ref="K6:L6"/>
    <mergeCell ref="Q6:R6"/>
    <mergeCell ref="M6:N6"/>
    <mergeCell ref="O5:T5"/>
    <mergeCell ref="C5:C7"/>
    <mergeCell ref="A14:B14"/>
    <mergeCell ref="E5:F6"/>
    <mergeCell ref="G5:H6"/>
    <mergeCell ref="I5:N5"/>
    <mergeCell ref="I6:I7"/>
    <mergeCell ref="J6:J7"/>
    <mergeCell ref="S6:T6"/>
    <mergeCell ref="D5:D7"/>
    <mergeCell ref="O6:O7"/>
    <mergeCell ref="P6:P7"/>
    <mergeCell ref="A2:T2"/>
    <mergeCell ref="A4:A7"/>
    <mergeCell ref="B4:B7"/>
    <mergeCell ref="C4:D4"/>
    <mergeCell ref="E4:H4"/>
    <mergeCell ref="I4:T4"/>
  </mergeCells>
  <printOptions/>
  <pageMargins left="0.39" right="0.36" top="0.66" bottom="0.73" header="0.37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A1">
      <selection activeCell="N17" sqref="N17"/>
    </sheetView>
  </sheetViews>
  <sheetFormatPr defaultColWidth="9.140625" defaultRowHeight="12.75"/>
  <cols>
    <col min="1" max="1" width="4.57421875" style="0" bestFit="1" customWidth="1"/>
    <col min="2" max="2" width="33.28125" style="0" customWidth="1"/>
    <col min="3" max="3" width="7.421875" style="0" bestFit="1" customWidth="1"/>
    <col min="4" max="4" width="10.140625" style="0" bestFit="1" customWidth="1"/>
    <col min="5" max="5" width="17.140625" style="66" customWidth="1"/>
    <col min="6" max="6" width="8.00390625" style="0" customWidth="1"/>
    <col min="7" max="7" width="10.140625" style="0" bestFit="1" customWidth="1"/>
    <col min="8" max="8" width="17.140625" style="66" customWidth="1"/>
    <col min="9" max="9" width="7.421875" style="0" bestFit="1" customWidth="1"/>
    <col min="10" max="10" width="10.140625" style="0" bestFit="1" customWidth="1"/>
    <col min="11" max="11" width="16.8515625" style="66" customWidth="1"/>
    <col min="12" max="12" width="7.421875" style="0" bestFit="1" customWidth="1"/>
    <col min="13" max="13" width="10.140625" style="0" bestFit="1" customWidth="1"/>
    <col min="14" max="14" width="17.28125" style="52" bestFit="1" customWidth="1"/>
    <col min="15" max="15" width="7.8515625" style="0" bestFit="1" customWidth="1"/>
    <col min="16" max="16" width="10.57421875" style="0" bestFit="1" customWidth="1"/>
    <col min="17" max="17" width="19.28125" style="52" bestFit="1" customWidth="1"/>
    <col min="18" max="18" width="8.140625" style="0" bestFit="1" customWidth="1"/>
    <col min="19" max="19" width="17.28125" style="0" bestFit="1" customWidth="1"/>
  </cols>
  <sheetData>
    <row r="1" spans="1:17" ht="18.75">
      <c r="A1" s="10"/>
      <c r="B1" s="10"/>
      <c r="C1" s="10"/>
      <c r="D1" s="10"/>
      <c r="F1" s="56"/>
      <c r="G1" s="56"/>
      <c r="I1" s="56"/>
      <c r="J1" s="56"/>
      <c r="L1" s="56"/>
      <c r="M1" s="56"/>
      <c r="O1" s="56"/>
      <c r="P1" s="56"/>
      <c r="Q1" s="47" t="s">
        <v>103</v>
      </c>
    </row>
    <row r="2" spans="1:17" ht="38.25" customHeight="1">
      <c r="A2" s="103" t="s">
        <v>111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8.75">
      <c r="A3" s="13"/>
      <c r="B3" s="13"/>
      <c r="C3" s="14"/>
      <c r="D3" s="14"/>
      <c r="E3" s="67"/>
      <c r="F3" s="14"/>
      <c r="G3" s="14"/>
      <c r="H3" s="67"/>
      <c r="I3" s="14"/>
      <c r="J3" s="14"/>
      <c r="K3" s="67"/>
      <c r="L3" s="14"/>
      <c r="M3" s="14"/>
      <c r="N3" s="51"/>
      <c r="O3" s="14"/>
      <c r="P3" s="14"/>
      <c r="Q3" s="76" t="s">
        <v>144</v>
      </c>
    </row>
    <row r="4" spans="1:17" ht="15.75">
      <c r="A4" s="104" t="s">
        <v>1</v>
      </c>
      <c r="B4" s="104" t="s">
        <v>132</v>
      </c>
      <c r="C4" s="105" t="s">
        <v>13</v>
      </c>
      <c r="D4" s="106"/>
      <c r="E4" s="106"/>
      <c r="F4" s="105" t="s">
        <v>14</v>
      </c>
      <c r="G4" s="106"/>
      <c r="H4" s="107"/>
      <c r="I4" s="105" t="s">
        <v>15</v>
      </c>
      <c r="J4" s="106"/>
      <c r="K4" s="107"/>
      <c r="L4" s="105" t="s">
        <v>16</v>
      </c>
      <c r="M4" s="106"/>
      <c r="N4" s="107"/>
      <c r="O4" s="104" t="s">
        <v>142</v>
      </c>
      <c r="P4" s="104"/>
      <c r="Q4" s="104"/>
    </row>
    <row r="5" spans="1:17" ht="15.75">
      <c r="A5" s="104"/>
      <c r="B5" s="104"/>
      <c r="C5" s="75" t="s">
        <v>18</v>
      </c>
      <c r="D5" s="75" t="s">
        <v>134</v>
      </c>
      <c r="E5" s="75" t="s">
        <v>133</v>
      </c>
      <c r="F5" s="75" t="s">
        <v>18</v>
      </c>
      <c r="G5" s="75" t="s">
        <v>134</v>
      </c>
      <c r="H5" s="75" t="s">
        <v>133</v>
      </c>
      <c r="I5" s="75" t="s">
        <v>18</v>
      </c>
      <c r="J5" s="75" t="s">
        <v>134</v>
      </c>
      <c r="K5" s="75" t="s">
        <v>133</v>
      </c>
      <c r="L5" s="75" t="s">
        <v>18</v>
      </c>
      <c r="M5" s="75" t="s">
        <v>134</v>
      </c>
      <c r="N5" s="75" t="s">
        <v>133</v>
      </c>
      <c r="O5" s="75" t="s">
        <v>18</v>
      </c>
      <c r="P5" s="75" t="s">
        <v>134</v>
      </c>
      <c r="Q5" s="75" t="s">
        <v>141</v>
      </c>
    </row>
    <row r="6" spans="1:17" ht="15.75">
      <c r="A6" s="74" t="s">
        <v>21</v>
      </c>
      <c r="B6" s="63" t="s">
        <v>22</v>
      </c>
      <c r="C6" s="20">
        <f>SUM(C7:C15)</f>
        <v>4</v>
      </c>
      <c r="D6" s="20">
        <f>SUM(D7:D15)</f>
        <v>130</v>
      </c>
      <c r="E6" s="20">
        <f>SUM(E7:E15)</f>
        <v>170700000</v>
      </c>
      <c r="F6" s="20">
        <f aca="true" t="shared" si="0" ref="F6:O6">SUM(F7:F15)</f>
        <v>8</v>
      </c>
      <c r="G6" s="20">
        <f t="shared" si="0"/>
        <v>230</v>
      </c>
      <c r="H6" s="20">
        <f>SUM(H7:H15)</f>
        <v>310700000</v>
      </c>
      <c r="I6" s="20">
        <f t="shared" si="0"/>
        <v>10</v>
      </c>
      <c r="J6" s="68">
        <f t="shared" si="0"/>
        <v>290</v>
      </c>
      <c r="K6" s="20">
        <f>SUM(K7:K15)</f>
        <v>397700000</v>
      </c>
      <c r="L6" s="20">
        <f t="shared" si="0"/>
        <v>10</v>
      </c>
      <c r="M6" s="20">
        <f t="shared" si="0"/>
        <v>290</v>
      </c>
      <c r="N6" s="20">
        <f>SUM(N7:N15)</f>
        <v>397700000</v>
      </c>
      <c r="O6" s="20">
        <f t="shared" si="0"/>
        <v>32</v>
      </c>
      <c r="P6" s="20">
        <f>D6+G6+J6+M6</f>
        <v>940</v>
      </c>
      <c r="Q6" s="20">
        <f>E6+H6+K6+N6</f>
        <v>1276800000</v>
      </c>
    </row>
    <row r="7" spans="1:17" ht="15.75">
      <c r="A7" s="69">
        <v>1</v>
      </c>
      <c r="B7" s="64" t="s">
        <v>23</v>
      </c>
      <c r="C7" s="69"/>
      <c r="D7" s="69"/>
      <c r="E7" s="70"/>
      <c r="F7" s="69"/>
      <c r="G7" s="69"/>
      <c r="H7" s="62"/>
      <c r="I7" s="69">
        <v>1</v>
      </c>
      <c r="J7" s="71">
        <v>30</v>
      </c>
      <c r="K7" s="62">
        <v>54000000</v>
      </c>
      <c r="L7" s="69">
        <v>1</v>
      </c>
      <c r="M7" s="69">
        <v>30</v>
      </c>
      <c r="N7" s="62">
        <v>54000000</v>
      </c>
      <c r="O7" s="69">
        <f aca="true" t="shared" si="1" ref="O7:O15">SUM(C7+F7+I7+L7)</f>
        <v>2</v>
      </c>
      <c r="P7" s="62">
        <f aca="true" t="shared" si="2" ref="P7:Q29">D7+G7+J7+M7</f>
        <v>60</v>
      </c>
      <c r="Q7" s="62">
        <f t="shared" si="2"/>
        <v>108000000</v>
      </c>
    </row>
    <row r="8" spans="1:17" ht="15.75">
      <c r="A8" s="69">
        <v>2</v>
      </c>
      <c r="B8" s="64" t="s">
        <v>24</v>
      </c>
      <c r="C8" s="69"/>
      <c r="D8" s="69"/>
      <c r="E8" s="70"/>
      <c r="F8" s="69"/>
      <c r="G8" s="69"/>
      <c r="H8" s="62"/>
      <c r="I8" s="69">
        <v>1</v>
      </c>
      <c r="J8" s="71">
        <v>30</v>
      </c>
      <c r="K8" s="62">
        <v>45000000</v>
      </c>
      <c r="L8" s="69">
        <v>1</v>
      </c>
      <c r="M8" s="69">
        <v>30</v>
      </c>
      <c r="N8" s="62">
        <v>45000000</v>
      </c>
      <c r="O8" s="69">
        <f t="shared" si="1"/>
        <v>2</v>
      </c>
      <c r="P8" s="62">
        <f t="shared" si="2"/>
        <v>60</v>
      </c>
      <c r="Q8" s="62">
        <f t="shared" si="2"/>
        <v>90000000</v>
      </c>
    </row>
    <row r="9" spans="1:17" ht="15.75">
      <c r="A9" s="69">
        <v>3</v>
      </c>
      <c r="B9" s="64" t="s">
        <v>135</v>
      </c>
      <c r="C9" s="69"/>
      <c r="D9" s="69"/>
      <c r="E9" s="70"/>
      <c r="F9" s="69">
        <v>1</v>
      </c>
      <c r="G9" s="69">
        <v>25</v>
      </c>
      <c r="H9" s="62">
        <v>45000000</v>
      </c>
      <c r="I9" s="69">
        <v>1</v>
      </c>
      <c r="J9" s="71">
        <v>25</v>
      </c>
      <c r="K9" s="62">
        <v>45000000</v>
      </c>
      <c r="L9" s="69">
        <v>1</v>
      </c>
      <c r="M9" s="69">
        <v>25</v>
      </c>
      <c r="N9" s="62">
        <v>45000000</v>
      </c>
      <c r="O9" s="69">
        <f t="shared" si="1"/>
        <v>3</v>
      </c>
      <c r="P9" s="62">
        <f t="shared" si="2"/>
        <v>75</v>
      </c>
      <c r="Q9" s="62">
        <f t="shared" si="2"/>
        <v>135000000</v>
      </c>
    </row>
    <row r="10" spans="1:17" ht="15.75">
      <c r="A10" s="69">
        <v>4</v>
      </c>
      <c r="B10" s="64" t="s">
        <v>136</v>
      </c>
      <c r="C10" s="69"/>
      <c r="D10" s="69"/>
      <c r="E10" s="70"/>
      <c r="F10" s="69">
        <v>1</v>
      </c>
      <c r="G10" s="69">
        <v>25</v>
      </c>
      <c r="H10" s="62">
        <v>50000000</v>
      </c>
      <c r="I10" s="69">
        <v>1</v>
      </c>
      <c r="J10" s="71">
        <v>25</v>
      </c>
      <c r="K10" s="62">
        <v>50000000</v>
      </c>
      <c r="L10" s="69">
        <v>1</v>
      </c>
      <c r="M10" s="69">
        <v>25</v>
      </c>
      <c r="N10" s="62">
        <v>50000000</v>
      </c>
      <c r="O10" s="69">
        <f t="shared" si="1"/>
        <v>3</v>
      </c>
      <c r="P10" s="62">
        <f t="shared" si="2"/>
        <v>75</v>
      </c>
      <c r="Q10" s="62">
        <f t="shared" si="2"/>
        <v>150000000</v>
      </c>
    </row>
    <row r="11" spans="1:17" ht="15.75">
      <c r="A11" s="69">
        <v>5</v>
      </c>
      <c r="B11" s="64" t="s">
        <v>98</v>
      </c>
      <c r="C11" s="69">
        <v>1</v>
      </c>
      <c r="D11" s="69">
        <v>30</v>
      </c>
      <c r="E11" s="62">
        <v>51000000</v>
      </c>
      <c r="F11" s="69">
        <v>1</v>
      </c>
      <c r="G11" s="69">
        <v>30</v>
      </c>
      <c r="H11" s="62">
        <v>51000000</v>
      </c>
      <c r="I11" s="69">
        <v>1</v>
      </c>
      <c r="J11" s="71">
        <v>30</v>
      </c>
      <c r="K11" s="62">
        <v>51000000</v>
      </c>
      <c r="L11" s="69">
        <v>1</v>
      </c>
      <c r="M11" s="69">
        <v>30</v>
      </c>
      <c r="N11" s="62">
        <v>51000000</v>
      </c>
      <c r="O11" s="69">
        <f t="shared" si="1"/>
        <v>4</v>
      </c>
      <c r="P11" s="62">
        <f t="shared" si="2"/>
        <v>120</v>
      </c>
      <c r="Q11" s="62">
        <f t="shared" si="2"/>
        <v>204000000</v>
      </c>
    </row>
    <row r="12" spans="1:17" s="86" customFormat="1" ht="15.75">
      <c r="A12" s="69">
        <v>6</v>
      </c>
      <c r="B12" s="64" t="s">
        <v>91</v>
      </c>
      <c r="C12" s="69">
        <v>2</v>
      </c>
      <c r="D12" s="69">
        <v>70</v>
      </c>
      <c r="E12" s="62">
        <v>65700000</v>
      </c>
      <c r="F12" s="69">
        <v>3</v>
      </c>
      <c r="G12" s="69">
        <v>90</v>
      </c>
      <c r="H12" s="62">
        <v>83700000</v>
      </c>
      <c r="I12" s="69">
        <v>3</v>
      </c>
      <c r="J12" s="71">
        <v>90</v>
      </c>
      <c r="K12" s="62">
        <v>83700000</v>
      </c>
      <c r="L12" s="69">
        <v>3</v>
      </c>
      <c r="M12" s="69">
        <v>90</v>
      </c>
      <c r="N12" s="62">
        <v>83700000</v>
      </c>
      <c r="O12" s="69">
        <f t="shared" si="1"/>
        <v>11</v>
      </c>
      <c r="P12" s="62">
        <f t="shared" si="2"/>
        <v>340</v>
      </c>
      <c r="Q12" s="62">
        <f t="shared" si="2"/>
        <v>316800000</v>
      </c>
    </row>
    <row r="13" spans="1:17" ht="15.75">
      <c r="A13" s="69">
        <v>7</v>
      </c>
      <c r="B13" s="64" t="s">
        <v>137</v>
      </c>
      <c r="C13" s="69"/>
      <c r="D13" s="69"/>
      <c r="E13" s="62"/>
      <c r="F13" s="69">
        <v>1</v>
      </c>
      <c r="G13" s="69">
        <v>30</v>
      </c>
      <c r="H13" s="62">
        <v>27000000</v>
      </c>
      <c r="I13" s="69">
        <v>1</v>
      </c>
      <c r="J13" s="71">
        <v>30</v>
      </c>
      <c r="K13" s="62">
        <v>27000000</v>
      </c>
      <c r="L13" s="69">
        <v>1</v>
      </c>
      <c r="M13" s="69">
        <v>30</v>
      </c>
      <c r="N13" s="62">
        <v>27000000</v>
      </c>
      <c r="O13" s="69">
        <f t="shared" si="1"/>
        <v>3</v>
      </c>
      <c r="P13" s="62">
        <f t="shared" si="2"/>
        <v>90</v>
      </c>
      <c r="Q13" s="62">
        <f t="shared" si="2"/>
        <v>81000000</v>
      </c>
    </row>
    <row r="14" spans="1:17" ht="31.5">
      <c r="A14" s="69">
        <v>8</v>
      </c>
      <c r="B14" s="65" t="s">
        <v>107</v>
      </c>
      <c r="C14" s="69">
        <v>1</v>
      </c>
      <c r="D14" s="69">
        <v>30</v>
      </c>
      <c r="E14" s="62">
        <v>54000000</v>
      </c>
      <c r="F14" s="69">
        <v>1</v>
      </c>
      <c r="G14" s="69">
        <v>30</v>
      </c>
      <c r="H14" s="62">
        <v>54000000</v>
      </c>
      <c r="I14" s="69"/>
      <c r="J14" s="71"/>
      <c r="K14" s="62">
        <v>0</v>
      </c>
      <c r="L14" s="69"/>
      <c r="M14" s="69"/>
      <c r="N14" s="62">
        <v>0</v>
      </c>
      <c r="O14" s="69">
        <f t="shared" si="1"/>
        <v>2</v>
      </c>
      <c r="P14" s="62">
        <f t="shared" si="2"/>
        <v>60</v>
      </c>
      <c r="Q14" s="62">
        <f t="shared" si="2"/>
        <v>108000000</v>
      </c>
    </row>
    <row r="15" spans="1:17" ht="15.75">
      <c r="A15" s="69">
        <v>9</v>
      </c>
      <c r="B15" s="64" t="s">
        <v>30</v>
      </c>
      <c r="C15" s="69"/>
      <c r="D15" s="69"/>
      <c r="E15" s="70"/>
      <c r="F15" s="69"/>
      <c r="G15" s="69"/>
      <c r="H15" s="62"/>
      <c r="I15" s="69">
        <v>1</v>
      </c>
      <c r="J15" s="71">
        <v>30</v>
      </c>
      <c r="K15" s="62">
        <v>42000000</v>
      </c>
      <c r="L15" s="69">
        <v>1</v>
      </c>
      <c r="M15" s="69">
        <v>30</v>
      </c>
      <c r="N15" s="62">
        <v>42000000</v>
      </c>
      <c r="O15" s="69">
        <f t="shared" si="1"/>
        <v>2</v>
      </c>
      <c r="P15" s="62">
        <f t="shared" si="2"/>
        <v>60</v>
      </c>
      <c r="Q15" s="62">
        <f t="shared" si="2"/>
        <v>84000000</v>
      </c>
    </row>
    <row r="16" spans="1:17" ht="15.75">
      <c r="A16" s="74" t="s">
        <v>31</v>
      </c>
      <c r="B16" s="63" t="s">
        <v>32</v>
      </c>
      <c r="C16" s="20">
        <f>SUM(C17:C28)</f>
        <v>14</v>
      </c>
      <c r="D16" s="20">
        <f>SUM(D17:D28)</f>
        <v>420</v>
      </c>
      <c r="E16" s="20">
        <f>SUM(E17:E28)</f>
        <v>489300000</v>
      </c>
      <c r="F16" s="20">
        <f aca="true" t="shared" si="3" ref="F16:O16">SUM(F17:F28)</f>
        <v>14</v>
      </c>
      <c r="G16" s="20">
        <f t="shared" si="3"/>
        <v>420</v>
      </c>
      <c r="H16" s="20">
        <f>SUM(H17:H28)</f>
        <v>509300000</v>
      </c>
      <c r="I16" s="20">
        <f t="shared" si="3"/>
        <v>12</v>
      </c>
      <c r="J16" s="68">
        <f t="shared" si="3"/>
        <v>360</v>
      </c>
      <c r="K16" s="20">
        <f>SUM(K17:K28)</f>
        <v>482300000</v>
      </c>
      <c r="L16" s="20">
        <f t="shared" si="3"/>
        <v>12</v>
      </c>
      <c r="M16" s="20">
        <f t="shared" si="3"/>
        <v>360</v>
      </c>
      <c r="N16" s="20">
        <f>SUM(N17:N28)</f>
        <v>482300000</v>
      </c>
      <c r="O16" s="20">
        <f t="shared" si="3"/>
        <v>52</v>
      </c>
      <c r="P16" s="20">
        <f t="shared" si="2"/>
        <v>1560</v>
      </c>
      <c r="Q16" s="20">
        <f t="shared" si="2"/>
        <v>1963200000</v>
      </c>
    </row>
    <row r="17" spans="1:17" ht="15.75">
      <c r="A17" s="69">
        <v>1</v>
      </c>
      <c r="B17" s="64" t="s">
        <v>75</v>
      </c>
      <c r="C17" s="69">
        <v>4</v>
      </c>
      <c r="D17" s="69">
        <v>120</v>
      </c>
      <c r="E17" s="62">
        <f>213180000-510000</f>
        <v>212670000</v>
      </c>
      <c r="F17" s="69">
        <v>3</v>
      </c>
      <c r="G17" s="69">
        <v>90</v>
      </c>
      <c r="H17" s="62">
        <v>159120000</v>
      </c>
      <c r="I17" s="69">
        <v>3</v>
      </c>
      <c r="J17" s="71">
        <v>90</v>
      </c>
      <c r="K17" s="62">
        <v>159120000</v>
      </c>
      <c r="L17" s="69">
        <v>3</v>
      </c>
      <c r="M17" s="69">
        <v>90</v>
      </c>
      <c r="N17" s="62">
        <v>159120000</v>
      </c>
      <c r="O17" s="69">
        <f aca="true" t="shared" si="4" ref="O17:O28">SUM(C17+F17+I17+L17)</f>
        <v>13</v>
      </c>
      <c r="P17" s="62">
        <f t="shared" si="2"/>
        <v>390</v>
      </c>
      <c r="Q17" s="62">
        <f t="shared" si="2"/>
        <v>690030000</v>
      </c>
    </row>
    <row r="18" spans="1:17" ht="15.75">
      <c r="A18" s="69">
        <v>2</v>
      </c>
      <c r="B18" s="64" t="s">
        <v>77</v>
      </c>
      <c r="C18" s="69">
        <v>1</v>
      </c>
      <c r="D18" s="69">
        <v>30</v>
      </c>
      <c r="E18" s="62">
        <v>45060000</v>
      </c>
      <c r="F18" s="69">
        <v>1</v>
      </c>
      <c r="G18" s="69">
        <v>30</v>
      </c>
      <c r="H18" s="62">
        <v>45060000</v>
      </c>
      <c r="I18" s="69">
        <v>2</v>
      </c>
      <c r="J18" s="71">
        <v>60</v>
      </c>
      <c r="K18" s="87">
        <f>88080000+860000</f>
        <v>88940000</v>
      </c>
      <c r="L18" s="69">
        <v>2</v>
      </c>
      <c r="M18" s="69">
        <v>60</v>
      </c>
      <c r="N18" s="87">
        <f>88080000+860000</f>
        <v>88940000</v>
      </c>
      <c r="O18" s="69">
        <f t="shared" si="4"/>
        <v>6</v>
      </c>
      <c r="P18" s="62">
        <f t="shared" si="2"/>
        <v>180</v>
      </c>
      <c r="Q18" s="62">
        <f t="shared" si="2"/>
        <v>268000000</v>
      </c>
    </row>
    <row r="19" spans="1:17" ht="15.75">
      <c r="A19" s="69">
        <v>3</v>
      </c>
      <c r="B19" s="64" t="s">
        <v>79</v>
      </c>
      <c r="C19" s="69">
        <v>1</v>
      </c>
      <c r="D19" s="69">
        <v>30</v>
      </c>
      <c r="E19" s="62">
        <v>39060000</v>
      </c>
      <c r="F19" s="69">
        <v>1</v>
      </c>
      <c r="G19" s="69">
        <v>30</v>
      </c>
      <c r="H19" s="62">
        <v>39060000</v>
      </c>
      <c r="I19" s="69">
        <v>1</v>
      </c>
      <c r="J19" s="69">
        <v>30</v>
      </c>
      <c r="K19" s="62">
        <v>39060000</v>
      </c>
      <c r="L19" s="69">
        <v>1</v>
      </c>
      <c r="M19" s="69">
        <v>30</v>
      </c>
      <c r="N19" s="62">
        <v>39060000</v>
      </c>
      <c r="O19" s="69">
        <f t="shared" si="4"/>
        <v>4</v>
      </c>
      <c r="P19" s="62">
        <f t="shared" si="2"/>
        <v>120</v>
      </c>
      <c r="Q19" s="62">
        <f t="shared" si="2"/>
        <v>156240000</v>
      </c>
    </row>
    <row r="20" spans="1:17" ht="15.75">
      <c r="A20" s="69">
        <v>4</v>
      </c>
      <c r="B20" s="64" t="s">
        <v>83</v>
      </c>
      <c r="C20" s="69">
        <v>2</v>
      </c>
      <c r="D20" s="69">
        <v>60</v>
      </c>
      <c r="E20" s="62">
        <v>38700000</v>
      </c>
      <c r="F20" s="69">
        <v>1</v>
      </c>
      <c r="G20" s="69">
        <v>30</v>
      </c>
      <c r="H20" s="62">
        <v>19350000</v>
      </c>
      <c r="I20" s="69">
        <v>1</v>
      </c>
      <c r="J20" s="69">
        <v>30</v>
      </c>
      <c r="K20" s="62">
        <v>19350000</v>
      </c>
      <c r="L20" s="69">
        <v>1</v>
      </c>
      <c r="M20" s="69">
        <v>30</v>
      </c>
      <c r="N20" s="62">
        <v>19350000</v>
      </c>
      <c r="O20" s="69">
        <f t="shared" si="4"/>
        <v>5</v>
      </c>
      <c r="P20" s="62">
        <f t="shared" si="2"/>
        <v>150</v>
      </c>
      <c r="Q20" s="62">
        <f t="shared" si="2"/>
        <v>96750000</v>
      </c>
    </row>
    <row r="21" spans="1:17" ht="15.75">
      <c r="A21" s="69">
        <v>5</v>
      </c>
      <c r="B21" s="64" t="s">
        <v>80</v>
      </c>
      <c r="C21" s="69">
        <v>1</v>
      </c>
      <c r="D21" s="69">
        <v>30</v>
      </c>
      <c r="E21" s="62">
        <v>25350000</v>
      </c>
      <c r="F21" s="69">
        <v>1</v>
      </c>
      <c r="G21" s="69">
        <v>30</v>
      </c>
      <c r="H21" s="62">
        <v>25350000</v>
      </c>
      <c r="I21" s="69"/>
      <c r="J21" s="69"/>
      <c r="K21" s="62"/>
      <c r="L21" s="69"/>
      <c r="M21" s="69"/>
      <c r="N21" s="62"/>
      <c r="O21" s="69">
        <f t="shared" si="4"/>
        <v>2</v>
      </c>
      <c r="P21" s="62">
        <f t="shared" si="2"/>
        <v>60</v>
      </c>
      <c r="Q21" s="62">
        <f t="shared" si="2"/>
        <v>50700000</v>
      </c>
    </row>
    <row r="22" spans="1:17" ht="31.5">
      <c r="A22" s="69">
        <v>6</v>
      </c>
      <c r="B22" s="65" t="s">
        <v>143</v>
      </c>
      <c r="C22" s="69">
        <v>1</v>
      </c>
      <c r="D22" s="69">
        <v>30</v>
      </c>
      <c r="E22" s="62">
        <v>45060000</v>
      </c>
      <c r="F22" s="69">
        <v>1</v>
      </c>
      <c r="G22" s="69">
        <v>30</v>
      </c>
      <c r="H22" s="62">
        <f>45060000-1230000</f>
        <v>43830000</v>
      </c>
      <c r="I22" s="69">
        <v>1</v>
      </c>
      <c r="J22" s="69">
        <v>30</v>
      </c>
      <c r="K22" s="62">
        <v>45060000</v>
      </c>
      <c r="L22" s="69">
        <v>1</v>
      </c>
      <c r="M22" s="69">
        <v>30</v>
      </c>
      <c r="N22" s="62">
        <v>45060000</v>
      </c>
      <c r="O22" s="69">
        <f t="shared" si="4"/>
        <v>4</v>
      </c>
      <c r="P22" s="62">
        <f t="shared" si="2"/>
        <v>120</v>
      </c>
      <c r="Q22" s="62">
        <f t="shared" si="2"/>
        <v>179010000</v>
      </c>
    </row>
    <row r="23" spans="1:17" ht="15.75">
      <c r="A23" s="69">
        <v>7</v>
      </c>
      <c r="B23" s="64" t="s">
        <v>84</v>
      </c>
      <c r="C23" s="69">
        <v>2</v>
      </c>
      <c r="D23" s="69">
        <v>60</v>
      </c>
      <c r="E23" s="62">
        <v>38700000</v>
      </c>
      <c r="F23" s="69">
        <v>1</v>
      </c>
      <c r="G23" s="69">
        <v>30</v>
      </c>
      <c r="H23" s="62">
        <v>19350000</v>
      </c>
      <c r="I23" s="69">
        <v>1</v>
      </c>
      <c r="J23" s="69">
        <v>30</v>
      </c>
      <c r="K23" s="62">
        <v>19350000</v>
      </c>
      <c r="L23" s="69">
        <v>1</v>
      </c>
      <c r="M23" s="69">
        <v>30</v>
      </c>
      <c r="N23" s="62">
        <v>19350000</v>
      </c>
      <c r="O23" s="69">
        <f t="shared" si="4"/>
        <v>5</v>
      </c>
      <c r="P23" s="62">
        <f t="shared" si="2"/>
        <v>150</v>
      </c>
      <c r="Q23" s="62">
        <f t="shared" si="2"/>
        <v>96750000</v>
      </c>
    </row>
    <row r="24" spans="1:17" ht="15.75">
      <c r="A24" s="69">
        <v>8</v>
      </c>
      <c r="B24" s="64" t="s">
        <v>76</v>
      </c>
      <c r="C24" s="69">
        <v>1</v>
      </c>
      <c r="D24" s="69">
        <v>30</v>
      </c>
      <c r="E24" s="62">
        <v>19350000</v>
      </c>
      <c r="F24" s="69">
        <v>1</v>
      </c>
      <c r="G24" s="69">
        <v>30</v>
      </c>
      <c r="H24" s="62">
        <v>19350000</v>
      </c>
      <c r="I24" s="69"/>
      <c r="J24" s="69"/>
      <c r="K24" s="62"/>
      <c r="L24" s="69"/>
      <c r="M24" s="69"/>
      <c r="N24" s="62"/>
      <c r="O24" s="69">
        <f t="shared" si="4"/>
        <v>2</v>
      </c>
      <c r="P24" s="62">
        <f t="shared" si="2"/>
        <v>60</v>
      </c>
      <c r="Q24" s="62">
        <f t="shared" si="2"/>
        <v>38700000</v>
      </c>
    </row>
    <row r="25" spans="1:17" ht="31.5">
      <c r="A25" s="69">
        <v>9</v>
      </c>
      <c r="B25" s="65" t="s">
        <v>138</v>
      </c>
      <c r="C25" s="69"/>
      <c r="D25" s="69"/>
      <c r="E25" s="62"/>
      <c r="F25" s="69">
        <v>1</v>
      </c>
      <c r="G25" s="69">
        <v>30</v>
      </c>
      <c r="H25" s="62">
        <v>26070000</v>
      </c>
      <c r="I25" s="69">
        <v>1</v>
      </c>
      <c r="J25" s="69">
        <v>30</v>
      </c>
      <c r="K25" s="62">
        <v>26070000</v>
      </c>
      <c r="L25" s="69">
        <v>1</v>
      </c>
      <c r="M25" s="69">
        <v>30</v>
      </c>
      <c r="N25" s="62">
        <v>26070000</v>
      </c>
      <c r="O25" s="69">
        <f t="shared" si="4"/>
        <v>3</v>
      </c>
      <c r="P25" s="62">
        <f t="shared" si="2"/>
        <v>90</v>
      </c>
      <c r="Q25" s="62">
        <f t="shared" si="2"/>
        <v>78210000</v>
      </c>
    </row>
    <row r="26" spans="1:17" ht="15.75">
      <c r="A26" s="69">
        <v>10</v>
      </c>
      <c r="B26" s="64" t="s">
        <v>86</v>
      </c>
      <c r="C26" s="69"/>
      <c r="D26" s="69"/>
      <c r="E26" s="62"/>
      <c r="F26" s="69">
        <v>1</v>
      </c>
      <c r="G26" s="69">
        <v>30</v>
      </c>
      <c r="H26" s="62">
        <v>25350000</v>
      </c>
      <c r="I26" s="69">
        <v>1</v>
      </c>
      <c r="J26" s="69">
        <v>30</v>
      </c>
      <c r="K26" s="62">
        <v>25350000</v>
      </c>
      <c r="L26" s="69">
        <v>1</v>
      </c>
      <c r="M26" s="69">
        <v>30</v>
      </c>
      <c r="N26" s="62">
        <v>25350000</v>
      </c>
      <c r="O26" s="69">
        <f t="shared" si="4"/>
        <v>3</v>
      </c>
      <c r="P26" s="62">
        <f t="shared" si="2"/>
        <v>90</v>
      </c>
      <c r="Q26" s="62">
        <f t="shared" si="2"/>
        <v>76050000</v>
      </c>
    </row>
    <row r="27" spans="1:17" ht="15.75">
      <c r="A27" s="69">
        <v>11</v>
      </c>
      <c r="B27" s="64" t="s">
        <v>139</v>
      </c>
      <c r="C27" s="69">
        <v>1</v>
      </c>
      <c r="D27" s="69">
        <v>30</v>
      </c>
      <c r="E27" s="62">
        <v>25350000</v>
      </c>
      <c r="F27" s="69">
        <v>1</v>
      </c>
      <c r="G27" s="69">
        <v>30</v>
      </c>
      <c r="H27" s="62">
        <v>25350000</v>
      </c>
      <c r="I27" s="69"/>
      <c r="J27" s="69"/>
      <c r="K27" s="62"/>
      <c r="L27" s="69"/>
      <c r="M27" s="69"/>
      <c r="N27" s="62"/>
      <c r="O27" s="69">
        <f t="shared" si="4"/>
        <v>2</v>
      </c>
      <c r="P27" s="62">
        <f t="shared" si="2"/>
        <v>60</v>
      </c>
      <c r="Q27" s="62">
        <f t="shared" si="2"/>
        <v>50700000</v>
      </c>
    </row>
    <row r="28" spans="1:17" ht="15.75">
      <c r="A28" s="69">
        <v>12</v>
      </c>
      <c r="B28" s="64" t="s">
        <v>140</v>
      </c>
      <c r="C28" s="72"/>
      <c r="D28" s="72"/>
      <c r="E28" s="62"/>
      <c r="F28" s="72">
        <v>1</v>
      </c>
      <c r="G28" s="72">
        <v>30</v>
      </c>
      <c r="H28" s="62">
        <f>63060000-1000000</f>
        <v>62060000</v>
      </c>
      <c r="I28" s="72">
        <v>1</v>
      </c>
      <c r="J28" s="72">
        <v>30</v>
      </c>
      <c r="K28" s="62">
        <v>60000000</v>
      </c>
      <c r="L28" s="72">
        <v>1</v>
      </c>
      <c r="M28" s="72">
        <v>30</v>
      </c>
      <c r="N28" s="62">
        <v>60000000</v>
      </c>
      <c r="O28" s="72">
        <f t="shared" si="4"/>
        <v>3</v>
      </c>
      <c r="P28" s="62">
        <f t="shared" si="2"/>
        <v>90</v>
      </c>
      <c r="Q28" s="62">
        <f t="shared" si="2"/>
        <v>182060000</v>
      </c>
    </row>
    <row r="29" spans="1:17" ht="15.75">
      <c r="A29" s="101" t="s">
        <v>17</v>
      </c>
      <c r="B29" s="102"/>
      <c r="C29" s="73">
        <f aca="true" t="shared" si="5" ref="C29:N29">C6+C16</f>
        <v>18</v>
      </c>
      <c r="D29" s="73">
        <f t="shared" si="5"/>
        <v>550</v>
      </c>
      <c r="E29" s="73">
        <f>E6+E16</f>
        <v>660000000</v>
      </c>
      <c r="F29" s="73">
        <f t="shared" si="5"/>
        <v>22</v>
      </c>
      <c r="G29" s="73">
        <f t="shared" si="5"/>
        <v>650</v>
      </c>
      <c r="H29" s="73">
        <f t="shared" si="5"/>
        <v>820000000</v>
      </c>
      <c r="I29" s="73">
        <f t="shared" si="5"/>
        <v>22</v>
      </c>
      <c r="J29" s="73">
        <f t="shared" si="5"/>
        <v>650</v>
      </c>
      <c r="K29" s="73">
        <f t="shared" si="5"/>
        <v>880000000</v>
      </c>
      <c r="L29" s="73">
        <f t="shared" si="5"/>
        <v>22</v>
      </c>
      <c r="M29" s="73">
        <f t="shared" si="5"/>
        <v>650</v>
      </c>
      <c r="N29" s="73">
        <f t="shared" si="5"/>
        <v>880000000</v>
      </c>
      <c r="O29" s="73">
        <f>O6+O16</f>
        <v>84</v>
      </c>
      <c r="P29" s="20">
        <f t="shared" si="2"/>
        <v>2500</v>
      </c>
      <c r="Q29" s="20">
        <f t="shared" si="2"/>
        <v>3240000000</v>
      </c>
    </row>
  </sheetData>
  <sheetProtection/>
  <mergeCells count="9">
    <mergeCell ref="A29:B29"/>
    <mergeCell ref="A2:Q2"/>
    <mergeCell ref="A4:A5"/>
    <mergeCell ref="B4:B5"/>
    <mergeCell ref="C4:E4"/>
    <mergeCell ref="F4:H4"/>
    <mergeCell ref="I4:K4"/>
    <mergeCell ref="L4:N4"/>
    <mergeCell ref="O4:Q4"/>
  </mergeCells>
  <printOptions/>
  <pageMargins left="0.24" right="0.2" top="0.65" bottom="1" header="0.38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0.7109375" style="0" customWidth="1"/>
    <col min="2" max="2" width="18.00390625" style="0" customWidth="1"/>
    <col min="3" max="3" width="14.140625" style="0" customWidth="1"/>
    <col min="4" max="4" width="23.7109375" style="0" customWidth="1"/>
    <col min="5" max="5" width="16.140625" style="0" customWidth="1"/>
    <col min="6" max="6" width="16.421875" style="0" customWidth="1"/>
    <col min="7" max="7" width="15.140625" style="0" customWidth="1"/>
    <col min="8" max="8" width="17.7109375" style="0" customWidth="1"/>
    <col min="9" max="9" width="14.00390625" style="0" hidden="1" customWidth="1"/>
  </cols>
  <sheetData>
    <row r="1" spans="8:9" ht="26.25" customHeight="1">
      <c r="H1" s="41" t="s">
        <v>112</v>
      </c>
      <c r="I1" s="46" t="s">
        <v>99</v>
      </c>
    </row>
    <row r="2" spans="1:9" ht="18.75">
      <c r="A2" s="116" t="s">
        <v>106</v>
      </c>
      <c r="B2" s="116"/>
      <c r="C2" s="116"/>
      <c r="D2" s="116"/>
      <c r="E2" s="116"/>
      <c r="F2" s="116"/>
      <c r="G2" s="116"/>
      <c r="H2" s="116"/>
      <c r="I2" s="42"/>
    </row>
    <row r="3" spans="1:9" ht="18.75">
      <c r="A3" s="117" t="s">
        <v>122</v>
      </c>
      <c r="B3" s="117"/>
      <c r="C3" s="117"/>
      <c r="D3" s="117"/>
      <c r="E3" s="117"/>
      <c r="F3" s="117"/>
      <c r="G3" s="117"/>
      <c r="H3" s="117"/>
      <c r="I3" s="47"/>
    </row>
    <row r="4" spans="1:9" ht="18.75">
      <c r="A4" s="42"/>
      <c r="B4" s="42"/>
      <c r="C4" s="42"/>
      <c r="D4" s="42"/>
      <c r="E4" s="42"/>
      <c r="F4" s="42"/>
      <c r="G4" s="42"/>
      <c r="H4" s="42"/>
      <c r="I4" s="42"/>
    </row>
    <row r="5" spans="1:9" ht="18.75">
      <c r="A5" s="118" t="s">
        <v>1</v>
      </c>
      <c r="B5" s="118" t="s">
        <v>37</v>
      </c>
      <c r="C5" s="114" t="s">
        <v>7</v>
      </c>
      <c r="D5" s="115"/>
      <c r="E5" s="114" t="s">
        <v>8</v>
      </c>
      <c r="F5" s="121"/>
      <c r="G5" s="121"/>
      <c r="H5" s="115"/>
      <c r="I5" s="48"/>
    </row>
    <row r="6" spans="1:9" ht="37.5" customHeight="1">
      <c r="A6" s="119"/>
      <c r="B6" s="119"/>
      <c r="C6" s="118" t="s">
        <v>18</v>
      </c>
      <c r="D6" s="108" t="s">
        <v>100</v>
      </c>
      <c r="E6" s="110" t="s">
        <v>22</v>
      </c>
      <c r="F6" s="111"/>
      <c r="G6" s="112" t="s">
        <v>32</v>
      </c>
      <c r="H6" s="113"/>
      <c r="I6" s="49"/>
    </row>
    <row r="7" spans="1:8" ht="18.75">
      <c r="A7" s="120"/>
      <c r="B7" s="120"/>
      <c r="C7" s="120"/>
      <c r="D7" s="109"/>
      <c r="E7" s="43" t="s">
        <v>18</v>
      </c>
      <c r="F7" s="44" t="s">
        <v>48</v>
      </c>
      <c r="G7" s="44" t="s">
        <v>18</v>
      </c>
      <c r="H7" s="44" t="s">
        <v>48</v>
      </c>
    </row>
    <row r="8" spans="1:8" ht="18.75">
      <c r="A8" s="45">
        <v>1</v>
      </c>
      <c r="B8" s="45">
        <v>2022</v>
      </c>
      <c r="C8" s="45">
        <f aca="true" t="shared" si="0" ref="C8:D11">E8+G8</f>
        <v>18</v>
      </c>
      <c r="D8" s="45">
        <f t="shared" si="0"/>
        <v>550</v>
      </c>
      <c r="E8" s="45">
        <v>4</v>
      </c>
      <c r="F8" s="45">
        <v>130</v>
      </c>
      <c r="G8" s="45">
        <v>14</v>
      </c>
      <c r="H8" s="45">
        <v>420</v>
      </c>
    </row>
    <row r="9" spans="1:8" ht="18.75">
      <c r="A9" s="45">
        <v>2</v>
      </c>
      <c r="B9" s="45">
        <v>2023</v>
      </c>
      <c r="C9" s="45">
        <f t="shared" si="0"/>
        <v>22</v>
      </c>
      <c r="D9" s="45">
        <f t="shared" si="0"/>
        <v>650</v>
      </c>
      <c r="E9" s="45">
        <v>8</v>
      </c>
      <c r="F9" s="45">
        <v>230</v>
      </c>
      <c r="G9" s="45">
        <v>14</v>
      </c>
      <c r="H9" s="45">
        <v>420</v>
      </c>
    </row>
    <row r="10" spans="1:8" ht="18.75">
      <c r="A10" s="45">
        <v>3</v>
      </c>
      <c r="B10" s="45">
        <v>2024</v>
      </c>
      <c r="C10" s="45">
        <f t="shared" si="0"/>
        <v>22</v>
      </c>
      <c r="D10" s="45">
        <f t="shared" si="0"/>
        <v>650</v>
      </c>
      <c r="E10" s="45">
        <v>10</v>
      </c>
      <c r="F10" s="45">
        <v>290</v>
      </c>
      <c r="G10" s="45">
        <v>12</v>
      </c>
      <c r="H10" s="45">
        <v>360</v>
      </c>
    </row>
    <row r="11" spans="1:8" ht="18.75">
      <c r="A11" s="45">
        <v>4</v>
      </c>
      <c r="B11" s="45">
        <v>2025</v>
      </c>
      <c r="C11" s="45">
        <f t="shared" si="0"/>
        <v>22</v>
      </c>
      <c r="D11" s="45">
        <f t="shared" si="0"/>
        <v>650</v>
      </c>
      <c r="E11" s="45">
        <v>10</v>
      </c>
      <c r="F11" s="45">
        <v>290</v>
      </c>
      <c r="G11" s="45">
        <v>12</v>
      </c>
      <c r="H11" s="45">
        <v>360</v>
      </c>
    </row>
    <row r="12" spans="1:8" ht="18.75">
      <c r="A12" s="114" t="s">
        <v>17</v>
      </c>
      <c r="B12" s="115"/>
      <c r="C12" s="50">
        <f aca="true" t="shared" si="1" ref="C12:H12">SUM(C8:C11)</f>
        <v>84</v>
      </c>
      <c r="D12" s="50">
        <f t="shared" si="1"/>
        <v>2500</v>
      </c>
      <c r="E12" s="44">
        <f t="shared" si="1"/>
        <v>32</v>
      </c>
      <c r="F12" s="44">
        <f t="shared" si="1"/>
        <v>940</v>
      </c>
      <c r="G12" s="44">
        <f t="shared" si="1"/>
        <v>52</v>
      </c>
      <c r="H12" s="50">
        <f t="shared" si="1"/>
        <v>1560</v>
      </c>
    </row>
    <row r="13" spans="1:9" ht="18.75">
      <c r="A13" s="42"/>
      <c r="B13" s="42"/>
      <c r="C13" s="42"/>
      <c r="D13" s="42"/>
      <c r="E13" s="42"/>
      <c r="F13" s="42"/>
      <c r="G13" s="42"/>
      <c r="H13" s="42"/>
      <c r="I13" s="42"/>
    </row>
    <row r="14" ht="13.5" customHeight="1"/>
  </sheetData>
  <sheetProtection/>
  <mergeCells count="11">
    <mergeCell ref="C6:C7"/>
    <mergeCell ref="D6:D7"/>
    <mergeCell ref="E6:F6"/>
    <mergeCell ref="G6:H6"/>
    <mergeCell ref="A12:B12"/>
    <mergeCell ref="A2:H2"/>
    <mergeCell ref="A3:H3"/>
    <mergeCell ref="A5:A7"/>
    <mergeCell ref="B5:B7"/>
    <mergeCell ref="C5:D5"/>
    <mergeCell ref="E5:H5"/>
  </mergeCells>
  <printOptions/>
  <pageMargins left="0.75" right="0.75" top="0.52" bottom="1" header="0.33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0.7109375" style="0" customWidth="1"/>
    <col min="2" max="2" width="18.00390625" style="0" customWidth="1"/>
    <col min="3" max="3" width="14.140625" style="0" customWidth="1"/>
    <col min="4" max="4" width="23.7109375" style="0" customWidth="1"/>
    <col min="5" max="5" width="16.140625" style="0" customWidth="1"/>
    <col min="6" max="6" width="16.421875" style="0" customWidth="1"/>
    <col min="7" max="7" width="15.140625" style="0" customWidth="1"/>
    <col min="8" max="8" width="17.7109375" style="0" customWidth="1"/>
    <col min="9" max="9" width="14.00390625" style="0" hidden="1" customWidth="1"/>
  </cols>
  <sheetData>
    <row r="1" spans="8:9" ht="26.25" customHeight="1">
      <c r="H1" s="41" t="s">
        <v>105</v>
      </c>
      <c r="I1" s="46" t="s">
        <v>99</v>
      </c>
    </row>
    <row r="2" spans="1:9" ht="18.75">
      <c r="A2" s="116" t="s">
        <v>101</v>
      </c>
      <c r="B2" s="116"/>
      <c r="C2" s="116"/>
      <c r="D2" s="116"/>
      <c r="E2" s="116"/>
      <c r="F2" s="116"/>
      <c r="G2" s="116"/>
      <c r="H2" s="116"/>
      <c r="I2" s="42"/>
    </row>
    <row r="3" spans="1:9" ht="18.75">
      <c r="A3" s="117" t="s">
        <v>122</v>
      </c>
      <c r="B3" s="117"/>
      <c r="C3" s="117"/>
      <c r="D3" s="117"/>
      <c r="E3" s="117"/>
      <c r="F3" s="117"/>
      <c r="G3" s="117"/>
      <c r="H3" s="117"/>
      <c r="I3" s="47"/>
    </row>
    <row r="4" spans="1:9" ht="18.75">
      <c r="A4" s="42"/>
      <c r="B4" s="42"/>
      <c r="C4" s="42"/>
      <c r="D4" s="42"/>
      <c r="E4" s="42"/>
      <c r="F4" s="42"/>
      <c r="G4" s="42"/>
      <c r="H4" s="42"/>
      <c r="I4" s="42"/>
    </row>
    <row r="5" spans="1:8" ht="18.75">
      <c r="A5" s="118" t="s">
        <v>1</v>
      </c>
      <c r="B5" s="118" t="s">
        <v>37</v>
      </c>
      <c r="C5" s="114" t="s">
        <v>7</v>
      </c>
      <c r="D5" s="115"/>
      <c r="E5" s="114" t="s">
        <v>8</v>
      </c>
      <c r="F5" s="121"/>
      <c r="G5" s="121"/>
      <c r="H5" s="115"/>
    </row>
    <row r="6" spans="1:8" ht="18.75">
      <c r="A6" s="119"/>
      <c r="B6" s="119"/>
      <c r="C6" s="118" t="s">
        <v>18</v>
      </c>
      <c r="D6" s="108" t="s">
        <v>100</v>
      </c>
      <c r="E6" s="110" t="s">
        <v>22</v>
      </c>
      <c r="F6" s="111"/>
      <c r="G6" s="112" t="s">
        <v>32</v>
      </c>
      <c r="H6" s="113"/>
    </row>
    <row r="7" spans="1:8" ht="18.75" customHeight="1">
      <c r="A7" s="120"/>
      <c r="B7" s="120"/>
      <c r="C7" s="120"/>
      <c r="D7" s="109"/>
      <c r="E7" s="43" t="s">
        <v>18</v>
      </c>
      <c r="F7" s="44" t="s">
        <v>48</v>
      </c>
      <c r="G7" s="44" t="s">
        <v>18</v>
      </c>
      <c r="H7" s="44" t="s">
        <v>48</v>
      </c>
    </row>
    <row r="8" spans="1:8" s="56" customFormat="1" ht="18.75" customHeight="1">
      <c r="A8" s="54">
        <v>1</v>
      </c>
      <c r="B8" s="54">
        <v>2026</v>
      </c>
      <c r="C8" s="45">
        <f>E8+G8</f>
        <v>22</v>
      </c>
      <c r="D8" s="45">
        <f>F8+H8</f>
        <v>660</v>
      </c>
      <c r="E8" s="55">
        <v>8</v>
      </c>
      <c r="F8" s="45">
        <v>240</v>
      </c>
      <c r="G8" s="45">
        <v>14</v>
      </c>
      <c r="H8" s="45">
        <v>420</v>
      </c>
    </row>
    <row r="9" spans="1:8" ht="18.75">
      <c r="A9" s="54">
        <v>2</v>
      </c>
      <c r="B9" s="54">
        <v>2027</v>
      </c>
      <c r="C9" s="45">
        <f>E9+G9</f>
        <v>22</v>
      </c>
      <c r="D9" s="45">
        <f>F9+H9</f>
        <v>660</v>
      </c>
      <c r="E9" s="45">
        <v>7</v>
      </c>
      <c r="F9" s="45">
        <v>210</v>
      </c>
      <c r="G9" s="45">
        <v>15</v>
      </c>
      <c r="H9" s="45">
        <v>450</v>
      </c>
    </row>
    <row r="10" spans="1:8" ht="18.75">
      <c r="A10" s="54">
        <v>3</v>
      </c>
      <c r="B10" s="54">
        <v>2028</v>
      </c>
      <c r="C10" s="45">
        <f aca="true" t="shared" si="0" ref="C10:D12">E10+G10</f>
        <v>23</v>
      </c>
      <c r="D10" s="45">
        <f t="shared" si="0"/>
        <v>680</v>
      </c>
      <c r="E10" s="45">
        <v>9</v>
      </c>
      <c r="F10" s="45">
        <v>260</v>
      </c>
      <c r="G10" s="45">
        <v>14</v>
      </c>
      <c r="H10" s="45">
        <v>420</v>
      </c>
    </row>
    <row r="11" spans="1:8" ht="18.75">
      <c r="A11" s="54">
        <v>4</v>
      </c>
      <c r="B11" s="54">
        <v>2029</v>
      </c>
      <c r="C11" s="45">
        <f t="shared" si="0"/>
        <v>23</v>
      </c>
      <c r="D11" s="45">
        <f t="shared" si="0"/>
        <v>680</v>
      </c>
      <c r="E11" s="45">
        <v>11</v>
      </c>
      <c r="F11" s="45">
        <v>320</v>
      </c>
      <c r="G11" s="45">
        <v>12</v>
      </c>
      <c r="H11" s="45">
        <v>360</v>
      </c>
    </row>
    <row r="12" spans="1:8" ht="18.75">
      <c r="A12" s="54">
        <v>5</v>
      </c>
      <c r="B12" s="54">
        <v>2030</v>
      </c>
      <c r="C12" s="45">
        <f t="shared" si="0"/>
        <v>23</v>
      </c>
      <c r="D12" s="45">
        <f t="shared" si="0"/>
        <v>680</v>
      </c>
      <c r="E12" s="45">
        <v>11</v>
      </c>
      <c r="F12" s="45">
        <v>320</v>
      </c>
      <c r="G12" s="45">
        <v>12</v>
      </c>
      <c r="H12" s="45">
        <v>360</v>
      </c>
    </row>
    <row r="13" spans="1:8" ht="18.75">
      <c r="A13" s="114" t="s">
        <v>17</v>
      </c>
      <c r="B13" s="115"/>
      <c r="C13" s="50">
        <f aca="true" t="shared" si="1" ref="C13:H13">SUM(C8:C12)</f>
        <v>113</v>
      </c>
      <c r="D13" s="50">
        <f t="shared" si="1"/>
        <v>3360</v>
      </c>
      <c r="E13" s="44">
        <f t="shared" si="1"/>
        <v>46</v>
      </c>
      <c r="F13" s="53">
        <f>SUM(F8:F12)</f>
        <v>1350</v>
      </c>
      <c r="G13" s="44">
        <f t="shared" si="1"/>
        <v>67</v>
      </c>
      <c r="H13" s="53">
        <f t="shared" si="1"/>
        <v>2010</v>
      </c>
    </row>
    <row r="15" spans="3:8" ht="12.75">
      <c r="C15" s="40"/>
      <c r="D15" s="40"/>
      <c r="E15" s="40"/>
      <c r="F15" s="40"/>
      <c r="G15" s="40"/>
      <c r="H15" s="40"/>
    </row>
  </sheetData>
  <sheetProtection/>
  <mergeCells count="11">
    <mergeCell ref="E6:F6"/>
    <mergeCell ref="G6:H6"/>
    <mergeCell ref="A13:B13"/>
    <mergeCell ref="A2:H2"/>
    <mergeCell ref="A3:H3"/>
    <mergeCell ref="A5:A7"/>
    <mergeCell ref="B5:B7"/>
    <mergeCell ref="C5:D5"/>
    <mergeCell ref="E5:H5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G13" sqref="G13"/>
    </sheetView>
  </sheetViews>
  <sheetFormatPr defaultColWidth="9.140625" defaultRowHeight="12.75"/>
  <cols>
    <col min="1" max="1" width="4.8515625" style="14" customWidth="1"/>
    <col min="2" max="2" width="50.140625" style="14" customWidth="1"/>
    <col min="3" max="3" width="13.421875" style="14" customWidth="1"/>
    <col min="4" max="4" width="17.8515625" style="14" customWidth="1"/>
    <col min="5" max="5" width="14.7109375" style="14" customWidth="1"/>
    <col min="6" max="6" width="12.00390625" style="14" customWidth="1"/>
    <col min="7" max="7" width="11.57421875" style="14" customWidth="1"/>
    <col min="8" max="8" width="13.140625" style="14" customWidth="1"/>
    <col min="9" max="16384" width="9.140625" style="14" customWidth="1"/>
  </cols>
  <sheetData>
    <row r="1" spans="7:9" ht="18.75">
      <c r="G1" s="88" t="s">
        <v>104</v>
      </c>
      <c r="H1" s="88"/>
      <c r="I1" s="85"/>
    </row>
    <row r="2" spans="1:13" ht="35.25" customHeight="1">
      <c r="A2" s="123" t="s">
        <v>185</v>
      </c>
      <c r="B2" s="123"/>
      <c r="C2" s="123"/>
      <c r="D2" s="123"/>
      <c r="E2" s="123"/>
      <c r="F2" s="123"/>
      <c r="G2" s="123"/>
      <c r="H2" s="123"/>
      <c r="I2" s="79"/>
      <c r="J2" s="80"/>
      <c r="K2" s="80"/>
      <c r="L2" s="80"/>
      <c r="M2" s="80"/>
    </row>
    <row r="5" spans="1:9" ht="18.75" customHeight="1">
      <c r="A5" s="95" t="s">
        <v>1</v>
      </c>
      <c r="B5" s="95" t="s">
        <v>145</v>
      </c>
      <c r="C5" s="95" t="s">
        <v>187</v>
      </c>
      <c r="D5" s="95" t="s">
        <v>188</v>
      </c>
      <c r="E5" s="124" t="s">
        <v>146</v>
      </c>
      <c r="F5" s="125"/>
      <c r="G5" s="125"/>
      <c r="H5" s="126"/>
      <c r="I5" s="78"/>
    </row>
    <row r="6" spans="1:8" ht="18.75">
      <c r="A6" s="95"/>
      <c r="B6" s="95"/>
      <c r="C6" s="95"/>
      <c r="D6" s="95"/>
      <c r="E6" s="97">
        <v>2022</v>
      </c>
      <c r="F6" s="97">
        <v>2023</v>
      </c>
      <c r="G6" s="97">
        <v>2024</v>
      </c>
      <c r="H6" s="97">
        <v>2025</v>
      </c>
    </row>
    <row r="7" spans="1:8" ht="8.25" customHeight="1">
      <c r="A7" s="95"/>
      <c r="B7" s="95"/>
      <c r="C7" s="95"/>
      <c r="D7" s="95"/>
      <c r="E7" s="97"/>
      <c r="F7" s="97"/>
      <c r="G7" s="97"/>
      <c r="H7" s="97"/>
    </row>
    <row r="8" spans="1:8" ht="18.75">
      <c r="A8" s="21">
        <v>1</v>
      </c>
      <c r="B8" s="81" t="s">
        <v>147</v>
      </c>
      <c r="C8" s="21" t="s">
        <v>148</v>
      </c>
      <c r="D8" s="21" t="s">
        <v>149</v>
      </c>
      <c r="E8" s="21" t="s">
        <v>150</v>
      </c>
      <c r="F8" s="82">
        <v>102014</v>
      </c>
      <c r="G8" s="82">
        <v>102401</v>
      </c>
      <c r="H8" s="82">
        <v>102732</v>
      </c>
    </row>
    <row r="9" spans="1:8" ht="18.75">
      <c r="A9" s="21">
        <v>2</v>
      </c>
      <c r="B9" s="81" t="s">
        <v>151</v>
      </c>
      <c r="C9" s="21" t="s">
        <v>152</v>
      </c>
      <c r="D9" s="82">
        <v>56391</v>
      </c>
      <c r="E9" s="82">
        <v>57184</v>
      </c>
      <c r="F9" s="82">
        <v>58006</v>
      </c>
      <c r="G9" s="82">
        <v>58816</v>
      </c>
      <c r="H9" s="82">
        <v>59759</v>
      </c>
    </row>
    <row r="10" spans="1:8" ht="18.75">
      <c r="A10" s="122">
        <v>3</v>
      </c>
      <c r="B10" s="81" t="s">
        <v>153</v>
      </c>
      <c r="C10" s="21" t="s">
        <v>154</v>
      </c>
      <c r="D10" s="82">
        <v>34402</v>
      </c>
      <c r="E10" s="82">
        <v>35458</v>
      </c>
      <c r="F10" s="82">
        <v>36543</v>
      </c>
      <c r="G10" s="82">
        <v>37651</v>
      </c>
      <c r="H10" s="82">
        <v>38846</v>
      </c>
    </row>
    <row r="11" spans="1:8" ht="18.75">
      <c r="A11" s="122"/>
      <c r="B11" s="81" t="s">
        <v>155</v>
      </c>
      <c r="C11" s="21" t="s">
        <v>156</v>
      </c>
      <c r="D11" s="21">
        <v>61</v>
      </c>
      <c r="E11" s="21">
        <v>62</v>
      </c>
      <c r="F11" s="21">
        <v>63</v>
      </c>
      <c r="G11" s="21">
        <v>64</v>
      </c>
      <c r="H11" s="21">
        <v>65</v>
      </c>
    </row>
    <row r="12" spans="1:8" ht="37.5">
      <c r="A12" s="122">
        <v>4</v>
      </c>
      <c r="B12" s="83" t="s">
        <v>157</v>
      </c>
      <c r="C12" s="21" t="s">
        <v>154</v>
      </c>
      <c r="D12" s="82">
        <v>22671</v>
      </c>
      <c r="E12" s="82">
        <v>23701</v>
      </c>
      <c r="F12" s="82">
        <v>24718</v>
      </c>
      <c r="G12" s="82">
        <v>25763</v>
      </c>
      <c r="H12" s="82">
        <v>26872</v>
      </c>
    </row>
    <row r="13" spans="1:8" ht="37.5">
      <c r="A13" s="122"/>
      <c r="B13" s="83" t="s">
        <v>158</v>
      </c>
      <c r="C13" s="21" t="s">
        <v>156</v>
      </c>
      <c r="D13" s="21">
        <v>40.2</v>
      </c>
      <c r="E13" s="21">
        <v>41.4</v>
      </c>
      <c r="F13" s="21">
        <v>42.6</v>
      </c>
      <c r="G13" s="21">
        <v>43.8</v>
      </c>
      <c r="H13" s="21">
        <v>45</v>
      </c>
    </row>
    <row r="14" spans="1:8" ht="18.75">
      <c r="A14" s="122"/>
      <c r="B14" s="83" t="s">
        <v>159</v>
      </c>
      <c r="C14" s="21" t="s">
        <v>154</v>
      </c>
      <c r="D14" s="82">
        <v>22671</v>
      </c>
      <c r="E14" s="82">
        <v>23701</v>
      </c>
      <c r="F14" s="82">
        <v>24718</v>
      </c>
      <c r="G14" s="82">
        <v>25763</v>
      </c>
      <c r="H14" s="82">
        <v>26872</v>
      </c>
    </row>
    <row r="15" spans="1:8" ht="18.75">
      <c r="A15" s="122"/>
      <c r="B15" s="83" t="s">
        <v>160</v>
      </c>
      <c r="C15" s="21" t="s">
        <v>154</v>
      </c>
      <c r="D15" s="21" t="s">
        <v>161</v>
      </c>
      <c r="E15" s="21" t="s">
        <v>162</v>
      </c>
      <c r="F15" s="21" t="s">
        <v>163</v>
      </c>
      <c r="G15" s="21" t="s">
        <v>164</v>
      </c>
      <c r="H15" s="21" t="s">
        <v>165</v>
      </c>
    </row>
    <row r="16" spans="1:8" ht="37.5">
      <c r="A16" s="122"/>
      <c r="B16" s="83" t="s">
        <v>166</v>
      </c>
      <c r="C16" s="21" t="s">
        <v>154</v>
      </c>
      <c r="D16" s="21" t="s">
        <v>167</v>
      </c>
      <c r="E16" s="21" t="s">
        <v>168</v>
      </c>
      <c r="F16" s="21" t="s">
        <v>169</v>
      </c>
      <c r="G16" s="21" t="s">
        <v>170</v>
      </c>
      <c r="H16" s="21" t="s">
        <v>171</v>
      </c>
    </row>
    <row r="17" spans="1:8" ht="37.5">
      <c r="A17" s="122" t="s">
        <v>172</v>
      </c>
      <c r="B17" s="83" t="s">
        <v>173</v>
      </c>
      <c r="C17" s="21" t="s">
        <v>154</v>
      </c>
      <c r="D17" s="21" t="s">
        <v>174</v>
      </c>
      <c r="E17" s="21" t="s">
        <v>175</v>
      </c>
      <c r="F17" s="21" t="s">
        <v>176</v>
      </c>
      <c r="G17" s="21" t="s">
        <v>176</v>
      </c>
      <c r="H17" s="21" t="s">
        <v>176</v>
      </c>
    </row>
    <row r="18" spans="1:8" ht="38.25">
      <c r="A18" s="122"/>
      <c r="B18" s="84" t="s">
        <v>186</v>
      </c>
      <c r="C18" s="21" t="s">
        <v>154</v>
      </c>
      <c r="D18" s="21" t="s">
        <v>177</v>
      </c>
      <c r="E18" s="21" t="s">
        <v>178</v>
      </c>
      <c r="F18" s="21" t="s">
        <v>178</v>
      </c>
      <c r="G18" s="21" t="s">
        <v>179</v>
      </c>
      <c r="H18" s="21" t="s">
        <v>179</v>
      </c>
    </row>
    <row r="19" spans="1:8" ht="37.5">
      <c r="A19" s="122"/>
      <c r="B19" s="83" t="s">
        <v>180</v>
      </c>
      <c r="C19" s="21" t="s">
        <v>154</v>
      </c>
      <c r="D19" s="21" t="s">
        <v>181</v>
      </c>
      <c r="E19" s="21" t="s">
        <v>182</v>
      </c>
      <c r="F19" s="21" t="s">
        <v>183</v>
      </c>
      <c r="G19" s="21" t="s">
        <v>184</v>
      </c>
      <c r="H19" s="21" t="s">
        <v>184</v>
      </c>
    </row>
  </sheetData>
  <sheetProtection/>
  <mergeCells count="14">
    <mergeCell ref="E6:E7"/>
    <mergeCell ref="F6:F7"/>
    <mergeCell ref="G6:G7"/>
    <mergeCell ref="H6:H7"/>
    <mergeCell ref="G1:H1"/>
    <mergeCell ref="A10:A11"/>
    <mergeCell ref="A12:A16"/>
    <mergeCell ref="A17:A19"/>
    <mergeCell ref="C5:C7"/>
    <mergeCell ref="D5:D7"/>
    <mergeCell ref="A2:H2"/>
    <mergeCell ref="E5:H5"/>
    <mergeCell ref="A5:A7"/>
    <mergeCell ref="B5:B7"/>
  </mergeCells>
  <printOptions/>
  <pageMargins left="0.24" right="0.23" top="0.41" bottom="0.4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3.8515625" style="0" bestFit="1" customWidth="1"/>
    <col min="2" max="2" width="16.8515625" style="0" bestFit="1" customWidth="1"/>
    <col min="3" max="3" width="8.57421875" style="0" bestFit="1" customWidth="1"/>
    <col min="4" max="5" width="8.421875" style="0" bestFit="1" customWidth="1"/>
    <col min="6" max="6" width="7.00390625" style="0" customWidth="1"/>
    <col min="7" max="7" width="8.57421875" style="0" bestFit="1" customWidth="1"/>
    <col min="8" max="8" width="7.140625" style="0" bestFit="1" customWidth="1"/>
    <col min="9" max="9" width="6.7109375" style="0" bestFit="1" customWidth="1"/>
    <col min="10" max="10" width="7.140625" style="0" bestFit="1" customWidth="1"/>
    <col min="11" max="11" width="8.57421875" style="0" bestFit="1" customWidth="1"/>
    <col min="12" max="12" width="7.140625" style="0" bestFit="1" customWidth="1"/>
    <col min="13" max="13" width="6.7109375" style="0" bestFit="1" customWidth="1"/>
    <col min="14" max="14" width="7.140625" style="0" bestFit="1" customWidth="1"/>
    <col min="15" max="15" width="8.57421875" style="0" bestFit="1" customWidth="1"/>
    <col min="16" max="16" width="7.140625" style="0" bestFit="1" customWidth="1"/>
    <col min="17" max="17" width="6.7109375" style="0" bestFit="1" customWidth="1"/>
    <col min="18" max="18" width="7.140625" style="0" bestFit="1" customWidth="1"/>
    <col min="19" max="19" width="8.57421875" style="0" bestFit="1" customWidth="1"/>
    <col min="20" max="20" width="7.140625" style="0" bestFit="1" customWidth="1"/>
    <col min="21" max="21" width="6.7109375" style="0" bestFit="1" customWidth="1"/>
    <col min="22" max="22" width="7.140625" style="0" bestFit="1" customWidth="1"/>
  </cols>
  <sheetData>
    <row r="1" spans="1:22" ht="18.75" customHeight="1">
      <c r="A1" s="1"/>
      <c r="B1" s="1"/>
      <c r="C1" s="1"/>
      <c r="D1" s="1"/>
      <c r="E1" s="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32" t="s">
        <v>189</v>
      </c>
      <c r="U1" s="132"/>
      <c r="V1" s="132"/>
    </row>
    <row r="2" spans="1:22" ht="44.25" customHeight="1">
      <c r="A2" s="135" t="s">
        <v>123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5.75">
      <c r="A3" s="2"/>
      <c r="B3" s="3"/>
      <c r="C3" s="3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136" t="s">
        <v>0</v>
      </c>
      <c r="P3" s="136"/>
      <c r="Q3" s="136"/>
      <c r="R3" s="136"/>
      <c r="S3" s="136"/>
      <c r="T3" s="136"/>
      <c r="U3" s="136"/>
      <c r="V3" s="136"/>
    </row>
    <row r="4" spans="1:22" ht="14.25">
      <c r="A4" s="128" t="s">
        <v>1</v>
      </c>
      <c r="B4" s="128" t="s">
        <v>2</v>
      </c>
      <c r="C4" s="129" t="s">
        <v>121</v>
      </c>
      <c r="D4" s="130"/>
      <c r="E4" s="130"/>
      <c r="F4" s="131"/>
      <c r="G4" s="127" t="s">
        <v>3</v>
      </c>
      <c r="H4" s="127"/>
      <c r="I4" s="127"/>
      <c r="J4" s="127"/>
      <c r="K4" s="127" t="s">
        <v>4</v>
      </c>
      <c r="L4" s="127"/>
      <c r="M4" s="127"/>
      <c r="N4" s="127"/>
      <c r="O4" s="127" t="s">
        <v>5</v>
      </c>
      <c r="P4" s="127"/>
      <c r="Q4" s="127"/>
      <c r="R4" s="127"/>
      <c r="S4" s="127" t="s">
        <v>6</v>
      </c>
      <c r="T4" s="127"/>
      <c r="U4" s="127"/>
      <c r="V4" s="127"/>
    </row>
    <row r="5" spans="1:22" ht="14.25">
      <c r="A5" s="128"/>
      <c r="B5" s="128"/>
      <c r="C5" s="133" t="s">
        <v>7</v>
      </c>
      <c r="D5" s="129" t="s">
        <v>8</v>
      </c>
      <c r="E5" s="130"/>
      <c r="F5" s="131"/>
      <c r="G5" s="127" t="s">
        <v>7</v>
      </c>
      <c r="H5" s="127" t="s">
        <v>8</v>
      </c>
      <c r="I5" s="127"/>
      <c r="J5" s="127"/>
      <c r="K5" s="127" t="s">
        <v>7</v>
      </c>
      <c r="L5" s="127" t="s">
        <v>8</v>
      </c>
      <c r="M5" s="127"/>
      <c r="N5" s="127"/>
      <c r="O5" s="127" t="s">
        <v>7</v>
      </c>
      <c r="P5" s="127" t="s">
        <v>8</v>
      </c>
      <c r="Q5" s="127"/>
      <c r="R5" s="127"/>
      <c r="S5" s="127" t="s">
        <v>7</v>
      </c>
      <c r="T5" s="127" t="s">
        <v>8</v>
      </c>
      <c r="U5" s="127"/>
      <c r="V5" s="127"/>
    </row>
    <row r="6" spans="1:22" ht="42.75">
      <c r="A6" s="128"/>
      <c r="B6" s="128"/>
      <c r="C6" s="134"/>
      <c r="D6" s="5" t="s">
        <v>9</v>
      </c>
      <c r="E6" s="4" t="s">
        <v>10</v>
      </c>
      <c r="F6" s="6" t="s">
        <v>11</v>
      </c>
      <c r="G6" s="127"/>
      <c r="H6" s="5" t="s">
        <v>9</v>
      </c>
      <c r="I6" s="4" t="s">
        <v>10</v>
      </c>
      <c r="J6" s="6" t="s">
        <v>11</v>
      </c>
      <c r="K6" s="127"/>
      <c r="L6" s="5" t="s">
        <v>9</v>
      </c>
      <c r="M6" s="4" t="s">
        <v>10</v>
      </c>
      <c r="N6" s="6" t="s">
        <v>11</v>
      </c>
      <c r="O6" s="127"/>
      <c r="P6" s="5" t="s">
        <v>9</v>
      </c>
      <c r="Q6" s="4" t="s">
        <v>10</v>
      </c>
      <c r="R6" s="6" t="s">
        <v>11</v>
      </c>
      <c r="S6" s="127"/>
      <c r="T6" s="5" t="s">
        <v>9</v>
      </c>
      <c r="U6" s="4" t="s">
        <v>10</v>
      </c>
      <c r="V6" s="6" t="s">
        <v>11</v>
      </c>
    </row>
    <row r="7" spans="1:22" s="10" customFormat="1" ht="60">
      <c r="A7" s="7">
        <v>1</v>
      </c>
      <c r="B7" s="8" t="s">
        <v>124</v>
      </c>
      <c r="C7" s="59">
        <f>D7+E7</f>
        <v>3240</v>
      </c>
      <c r="D7" s="58">
        <f>H7+L7+P7+T7</f>
        <v>1300</v>
      </c>
      <c r="E7" s="58">
        <f>I7+M7+Q7+U7</f>
        <v>1940</v>
      </c>
      <c r="F7" s="9">
        <f>J7+N7+R7+V7</f>
        <v>0</v>
      </c>
      <c r="G7" s="57">
        <f>SUM(H7:I7)</f>
        <v>660</v>
      </c>
      <c r="H7" s="57">
        <v>250</v>
      </c>
      <c r="I7" s="57">
        <v>410</v>
      </c>
      <c r="J7" s="57">
        <v>0</v>
      </c>
      <c r="K7" s="57">
        <f>SUM(L7:N7)</f>
        <v>820</v>
      </c>
      <c r="L7" s="57">
        <v>350</v>
      </c>
      <c r="M7" s="57">
        <v>470</v>
      </c>
      <c r="N7" s="57">
        <v>0</v>
      </c>
      <c r="O7" s="57">
        <f>SUM(P7:R7)</f>
        <v>880</v>
      </c>
      <c r="P7" s="57">
        <v>350</v>
      </c>
      <c r="Q7" s="57">
        <v>530</v>
      </c>
      <c r="R7" s="57">
        <v>0</v>
      </c>
      <c r="S7" s="57">
        <f>SUM(T7:V7)</f>
        <v>880</v>
      </c>
      <c r="T7" s="57">
        <v>350</v>
      </c>
      <c r="U7" s="57">
        <v>530</v>
      </c>
      <c r="V7" s="57">
        <v>0</v>
      </c>
    </row>
    <row r="8" spans="1:22" ht="14.25">
      <c r="A8" s="129" t="s">
        <v>12</v>
      </c>
      <c r="B8" s="131"/>
      <c r="C8" s="11">
        <f aca="true" t="shared" si="0" ref="C8:U8">SUM(C7:C7)</f>
        <v>3240</v>
      </c>
      <c r="D8" s="11">
        <f t="shared" si="0"/>
        <v>1300</v>
      </c>
      <c r="E8" s="11">
        <f t="shared" si="0"/>
        <v>1940</v>
      </c>
      <c r="F8" s="11">
        <f t="shared" si="0"/>
        <v>0</v>
      </c>
      <c r="G8" s="11">
        <f t="shared" si="0"/>
        <v>660</v>
      </c>
      <c r="H8" s="11">
        <f t="shared" si="0"/>
        <v>250</v>
      </c>
      <c r="I8" s="11">
        <f t="shared" si="0"/>
        <v>410</v>
      </c>
      <c r="J8" s="11">
        <f t="shared" si="0"/>
        <v>0</v>
      </c>
      <c r="K8" s="11">
        <f t="shared" si="0"/>
        <v>820</v>
      </c>
      <c r="L8" s="11">
        <f t="shared" si="0"/>
        <v>350</v>
      </c>
      <c r="M8" s="11">
        <f t="shared" si="0"/>
        <v>470</v>
      </c>
      <c r="N8" s="11">
        <f t="shared" si="0"/>
        <v>0</v>
      </c>
      <c r="O8" s="11">
        <f t="shared" si="0"/>
        <v>880</v>
      </c>
      <c r="P8" s="11">
        <f t="shared" si="0"/>
        <v>350</v>
      </c>
      <c r="Q8" s="11">
        <f t="shared" si="0"/>
        <v>530</v>
      </c>
      <c r="R8" s="11">
        <f t="shared" si="0"/>
        <v>0</v>
      </c>
      <c r="S8" s="11">
        <f t="shared" si="0"/>
        <v>880</v>
      </c>
      <c r="T8" s="11">
        <f t="shared" si="0"/>
        <v>350</v>
      </c>
      <c r="U8" s="11">
        <f t="shared" si="0"/>
        <v>530</v>
      </c>
      <c r="V8" s="11">
        <v>0</v>
      </c>
    </row>
  </sheetData>
  <sheetProtection/>
  <mergeCells count="21">
    <mergeCell ref="H5:J5"/>
    <mergeCell ref="K5:K6"/>
    <mergeCell ref="A2:V2"/>
    <mergeCell ref="O3:V3"/>
    <mergeCell ref="A4:A6"/>
    <mergeCell ref="B4:B6"/>
    <mergeCell ref="C4:F4"/>
    <mergeCell ref="G4:J4"/>
    <mergeCell ref="A8:B8"/>
    <mergeCell ref="T1:V1"/>
    <mergeCell ref="S4:V4"/>
    <mergeCell ref="C5:C6"/>
    <mergeCell ref="D5:F5"/>
    <mergeCell ref="G5:G6"/>
    <mergeCell ref="T5:V5"/>
    <mergeCell ref="P5:R5"/>
    <mergeCell ref="K4:N4"/>
    <mergeCell ref="O5:O6"/>
    <mergeCell ref="S5:S6"/>
    <mergeCell ref="O4:R4"/>
    <mergeCell ref="L5:N5"/>
  </mergeCells>
  <printOptions/>
  <pageMargins left="0.24" right="0.21" top="0.47" bottom="1" header="0.21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="85" zoomScaleNormal="85" zoomScalePageLayoutView="0" workbookViewId="0" topLeftCell="A1">
      <selection activeCell="L10" sqref="L10"/>
    </sheetView>
  </sheetViews>
  <sheetFormatPr defaultColWidth="9.140625" defaultRowHeight="12.75"/>
  <cols>
    <col min="1" max="1" width="4.140625" style="0" bestFit="1" customWidth="1"/>
    <col min="2" max="2" width="33.140625" style="0" customWidth="1"/>
    <col min="3" max="3" width="6.421875" style="0" customWidth="1"/>
    <col min="4" max="4" width="8.140625" style="0" bestFit="1" customWidth="1"/>
    <col min="5" max="5" width="5.7109375" style="0" customWidth="1"/>
    <col min="6" max="6" width="8.140625" style="0" bestFit="1" customWidth="1"/>
    <col min="7" max="7" width="4.7109375" style="0" bestFit="1" customWidth="1"/>
    <col min="8" max="8" width="8.140625" style="0" bestFit="1" customWidth="1"/>
    <col min="9" max="9" width="7.00390625" style="0" customWidth="1"/>
    <col min="10" max="10" width="8.140625" style="0" bestFit="1" customWidth="1"/>
    <col min="11" max="11" width="7.28125" style="0" customWidth="1"/>
    <col min="12" max="12" width="8.140625" style="0" bestFit="1" customWidth="1"/>
    <col min="13" max="13" width="7.421875" style="0" customWidth="1"/>
    <col min="14" max="14" width="8.140625" style="0" bestFit="1" customWidth="1"/>
    <col min="15" max="15" width="19.8515625" style="0" customWidth="1"/>
    <col min="32" max="32" width="11.57421875" style="0" bestFit="1" customWidth="1"/>
  </cols>
  <sheetData>
    <row r="2" spans="1:15" ht="16.5">
      <c r="A2" s="140" t="s">
        <v>1</v>
      </c>
      <c r="B2" s="141" t="s">
        <v>120</v>
      </c>
      <c r="C2" s="137" t="s">
        <v>125</v>
      </c>
      <c r="D2" s="138"/>
      <c r="E2" s="137" t="s">
        <v>126</v>
      </c>
      <c r="F2" s="138"/>
      <c r="G2" s="137" t="s">
        <v>127</v>
      </c>
      <c r="H2" s="138"/>
      <c r="I2" s="137" t="s">
        <v>128</v>
      </c>
      <c r="J2" s="138"/>
      <c r="K2" s="137" t="s">
        <v>129</v>
      </c>
      <c r="L2" s="138"/>
      <c r="M2" s="137" t="s">
        <v>17</v>
      </c>
      <c r="N2" s="139"/>
      <c r="O2" s="138"/>
    </row>
    <row r="3" spans="1:15" ht="33">
      <c r="A3" s="140"/>
      <c r="B3" s="142"/>
      <c r="C3" s="16" t="s">
        <v>113</v>
      </c>
      <c r="D3" s="16" t="s">
        <v>19</v>
      </c>
      <c r="E3" s="16" t="s">
        <v>113</v>
      </c>
      <c r="F3" s="16" t="s">
        <v>19</v>
      </c>
      <c r="G3" s="16" t="s">
        <v>113</v>
      </c>
      <c r="H3" s="16" t="s">
        <v>19</v>
      </c>
      <c r="I3" s="16" t="s">
        <v>113</v>
      </c>
      <c r="J3" s="16" t="s">
        <v>19</v>
      </c>
      <c r="K3" s="16" t="s">
        <v>113</v>
      </c>
      <c r="L3" s="16" t="s">
        <v>19</v>
      </c>
      <c r="M3" s="16" t="s">
        <v>113</v>
      </c>
      <c r="N3" s="16" t="s">
        <v>19</v>
      </c>
      <c r="O3" s="15" t="s">
        <v>20</v>
      </c>
    </row>
    <row r="4" spans="1:15" ht="18.75">
      <c r="A4" s="17" t="s">
        <v>21</v>
      </c>
      <c r="B4" s="18" t="s">
        <v>22</v>
      </c>
      <c r="C4" s="19">
        <f>SUM(C5:C13)</f>
        <v>8</v>
      </c>
      <c r="D4" s="19">
        <f>SUM(D5:D13)</f>
        <v>240</v>
      </c>
      <c r="E4" s="19">
        <f>SUM(E5:E13)</f>
        <v>7</v>
      </c>
      <c r="F4" s="19">
        <f>SUM(F5:F13)</f>
        <v>210</v>
      </c>
      <c r="G4" s="19">
        <f aca="true" t="shared" si="0" ref="G4:N4">SUM(G5:G13)</f>
        <v>9</v>
      </c>
      <c r="H4" s="19">
        <f t="shared" si="0"/>
        <v>260</v>
      </c>
      <c r="I4" s="19">
        <f t="shared" si="0"/>
        <v>11</v>
      </c>
      <c r="J4" s="19">
        <f t="shared" si="0"/>
        <v>320</v>
      </c>
      <c r="K4" s="19">
        <f t="shared" si="0"/>
        <v>11</v>
      </c>
      <c r="L4" s="19">
        <f t="shared" si="0"/>
        <v>320</v>
      </c>
      <c r="M4" s="19">
        <f t="shared" si="0"/>
        <v>46</v>
      </c>
      <c r="N4" s="19">
        <f t="shared" si="0"/>
        <v>1350</v>
      </c>
      <c r="O4" s="20">
        <f>SUM(O5:O13)</f>
        <v>1887000000</v>
      </c>
    </row>
    <row r="5" spans="1:15" ht="18.75">
      <c r="A5" s="21">
        <v>1</v>
      </c>
      <c r="B5" s="22" t="s">
        <v>23</v>
      </c>
      <c r="C5" s="23">
        <v>1</v>
      </c>
      <c r="D5" s="23">
        <v>30</v>
      </c>
      <c r="E5" s="23">
        <v>1</v>
      </c>
      <c r="F5" s="23">
        <v>30</v>
      </c>
      <c r="G5" s="23">
        <v>1</v>
      </c>
      <c r="H5" s="23">
        <v>30</v>
      </c>
      <c r="I5" s="23">
        <v>1</v>
      </c>
      <c r="J5" s="23">
        <v>30</v>
      </c>
      <c r="K5" s="23">
        <v>1</v>
      </c>
      <c r="L5" s="23">
        <v>30</v>
      </c>
      <c r="M5" s="23">
        <f>E5+G5+I5+K5+C5</f>
        <v>5</v>
      </c>
      <c r="N5" s="23">
        <f>F5+H5+J5+L5+D5</f>
        <v>150</v>
      </c>
      <c r="O5" s="20">
        <f>N5*1800000</f>
        <v>270000000</v>
      </c>
    </row>
    <row r="6" spans="1:15" ht="18.75">
      <c r="A6" s="21">
        <v>2</v>
      </c>
      <c r="B6" s="22" t="s">
        <v>24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1</v>
      </c>
      <c r="J6" s="23">
        <v>30</v>
      </c>
      <c r="K6" s="23">
        <v>1</v>
      </c>
      <c r="L6" s="23">
        <v>30</v>
      </c>
      <c r="M6" s="23">
        <f aca="true" t="shared" si="1" ref="M6:M13">E6+G6+I6+K6+C6</f>
        <v>2</v>
      </c>
      <c r="N6" s="23">
        <f aca="true" t="shared" si="2" ref="N6:N13">F6+H6+J6+L6+D6</f>
        <v>60</v>
      </c>
      <c r="O6" s="20">
        <f>N6*1500000</f>
        <v>90000000</v>
      </c>
    </row>
    <row r="7" spans="1:15" ht="18.75">
      <c r="A7" s="21">
        <v>3</v>
      </c>
      <c r="B7" s="22" t="s">
        <v>25</v>
      </c>
      <c r="C7" s="23">
        <v>0</v>
      </c>
      <c r="D7" s="23">
        <v>0</v>
      </c>
      <c r="E7" s="23">
        <v>0</v>
      </c>
      <c r="F7" s="23">
        <v>0</v>
      </c>
      <c r="G7" s="23">
        <v>1</v>
      </c>
      <c r="H7" s="23">
        <v>25</v>
      </c>
      <c r="I7" s="23">
        <v>1</v>
      </c>
      <c r="J7" s="23">
        <v>25</v>
      </c>
      <c r="K7" s="23">
        <v>1</v>
      </c>
      <c r="L7" s="23">
        <v>25</v>
      </c>
      <c r="M7" s="23">
        <f t="shared" si="1"/>
        <v>3</v>
      </c>
      <c r="N7" s="23">
        <f t="shared" si="2"/>
        <v>75</v>
      </c>
      <c r="O7" s="20">
        <f>N7*1800000</f>
        <v>135000000</v>
      </c>
    </row>
    <row r="8" spans="1:15" ht="37.5">
      <c r="A8" s="21">
        <v>4</v>
      </c>
      <c r="B8" s="22" t="s">
        <v>26</v>
      </c>
      <c r="C8" s="23">
        <v>1</v>
      </c>
      <c r="D8" s="23">
        <v>30</v>
      </c>
      <c r="E8" s="23">
        <v>1</v>
      </c>
      <c r="F8" s="23">
        <v>30</v>
      </c>
      <c r="G8" s="23">
        <v>1</v>
      </c>
      <c r="H8" s="23">
        <v>25</v>
      </c>
      <c r="I8" s="23">
        <v>1</v>
      </c>
      <c r="J8" s="23">
        <v>25</v>
      </c>
      <c r="K8" s="23">
        <v>1</v>
      </c>
      <c r="L8" s="23">
        <v>25</v>
      </c>
      <c r="M8" s="23">
        <f t="shared" si="1"/>
        <v>5</v>
      </c>
      <c r="N8" s="23">
        <f t="shared" si="2"/>
        <v>135</v>
      </c>
      <c r="O8" s="20">
        <f>N8*2000000</f>
        <v>270000000</v>
      </c>
    </row>
    <row r="9" spans="1:15" ht="18.75">
      <c r="A9" s="21">
        <v>5</v>
      </c>
      <c r="B9" s="22" t="s">
        <v>27</v>
      </c>
      <c r="C9" s="23">
        <v>1</v>
      </c>
      <c r="D9" s="23">
        <v>30</v>
      </c>
      <c r="E9" s="23">
        <v>1</v>
      </c>
      <c r="F9" s="23">
        <v>30</v>
      </c>
      <c r="G9" s="23">
        <v>1</v>
      </c>
      <c r="H9" s="23">
        <v>30</v>
      </c>
      <c r="I9" s="23">
        <v>1</v>
      </c>
      <c r="J9" s="23">
        <v>30</v>
      </c>
      <c r="K9" s="23">
        <v>1</v>
      </c>
      <c r="L9" s="23">
        <v>30</v>
      </c>
      <c r="M9" s="23">
        <f t="shared" si="1"/>
        <v>5</v>
      </c>
      <c r="N9" s="23">
        <f t="shared" si="2"/>
        <v>150</v>
      </c>
      <c r="O9" s="20">
        <f>N9*1700000</f>
        <v>255000000</v>
      </c>
    </row>
    <row r="10" spans="1:15" ht="18.75">
      <c r="A10" s="21">
        <v>6</v>
      </c>
      <c r="B10" s="22" t="s">
        <v>28</v>
      </c>
      <c r="C10" s="23">
        <v>3</v>
      </c>
      <c r="D10" s="23">
        <v>90</v>
      </c>
      <c r="E10" s="23">
        <v>3</v>
      </c>
      <c r="F10" s="23">
        <v>90</v>
      </c>
      <c r="G10" s="23">
        <v>3</v>
      </c>
      <c r="H10" s="23">
        <v>90</v>
      </c>
      <c r="I10" s="23">
        <v>3</v>
      </c>
      <c r="J10" s="23">
        <v>90</v>
      </c>
      <c r="K10" s="23">
        <v>3</v>
      </c>
      <c r="L10" s="23">
        <v>90</v>
      </c>
      <c r="M10" s="23">
        <f t="shared" si="1"/>
        <v>15</v>
      </c>
      <c r="N10" s="23">
        <f t="shared" si="2"/>
        <v>450</v>
      </c>
      <c r="O10" s="20">
        <f>N10*900000</f>
        <v>405000000</v>
      </c>
    </row>
    <row r="11" spans="1:15" ht="37.5">
      <c r="A11" s="21">
        <v>7</v>
      </c>
      <c r="B11" s="22" t="s">
        <v>29</v>
      </c>
      <c r="C11" s="23">
        <v>1</v>
      </c>
      <c r="D11" s="23">
        <v>30</v>
      </c>
      <c r="E11" s="23">
        <v>0</v>
      </c>
      <c r="F11" s="23">
        <v>0</v>
      </c>
      <c r="G11" s="23">
        <v>1</v>
      </c>
      <c r="H11" s="23">
        <v>30</v>
      </c>
      <c r="I11" s="23">
        <v>1</v>
      </c>
      <c r="J11" s="23">
        <v>30</v>
      </c>
      <c r="K11" s="23">
        <v>1</v>
      </c>
      <c r="L11" s="23">
        <v>30</v>
      </c>
      <c r="M11" s="23">
        <f t="shared" si="1"/>
        <v>4</v>
      </c>
      <c r="N11" s="23">
        <f t="shared" si="2"/>
        <v>120</v>
      </c>
      <c r="O11" s="20">
        <f>N11*900000</f>
        <v>108000000</v>
      </c>
    </row>
    <row r="12" spans="1:15" ht="56.25">
      <c r="A12" s="21">
        <v>8</v>
      </c>
      <c r="B12" s="22" t="s">
        <v>107</v>
      </c>
      <c r="C12" s="23">
        <v>1</v>
      </c>
      <c r="D12" s="23">
        <v>30</v>
      </c>
      <c r="E12" s="23">
        <v>1</v>
      </c>
      <c r="F12" s="23">
        <v>30</v>
      </c>
      <c r="G12" s="23">
        <v>1</v>
      </c>
      <c r="H12" s="23">
        <v>30</v>
      </c>
      <c r="I12" s="23">
        <v>1</v>
      </c>
      <c r="J12" s="23">
        <v>30</v>
      </c>
      <c r="K12" s="23">
        <v>1</v>
      </c>
      <c r="L12" s="23">
        <v>30</v>
      </c>
      <c r="M12" s="23">
        <f t="shared" si="1"/>
        <v>5</v>
      </c>
      <c r="N12" s="23">
        <f t="shared" si="2"/>
        <v>150</v>
      </c>
      <c r="O12" s="20">
        <f>N12*1800000</f>
        <v>270000000</v>
      </c>
    </row>
    <row r="13" spans="1:15" ht="18.75">
      <c r="A13" s="21">
        <v>9</v>
      </c>
      <c r="B13" s="22" t="s">
        <v>30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1</v>
      </c>
      <c r="J13" s="23">
        <v>30</v>
      </c>
      <c r="K13" s="23">
        <v>1</v>
      </c>
      <c r="L13" s="23">
        <v>30</v>
      </c>
      <c r="M13" s="23">
        <f t="shared" si="1"/>
        <v>2</v>
      </c>
      <c r="N13" s="23">
        <f t="shared" si="2"/>
        <v>60</v>
      </c>
      <c r="O13" s="20">
        <f>N13*1400000</f>
        <v>84000000</v>
      </c>
    </row>
    <row r="14" spans="1:15" ht="18.75">
      <c r="A14" s="17" t="s">
        <v>31</v>
      </c>
      <c r="B14" s="18" t="s">
        <v>32</v>
      </c>
      <c r="C14" s="19">
        <f>SUM(C15:C26)</f>
        <v>14</v>
      </c>
      <c r="D14" s="19">
        <f>SUM(D15:D26)</f>
        <v>420</v>
      </c>
      <c r="E14" s="19">
        <f>SUM(E15:E26)</f>
        <v>15</v>
      </c>
      <c r="F14" s="19">
        <f aca="true" t="shared" si="3" ref="F14:O14">SUM(F15:F26)</f>
        <v>450</v>
      </c>
      <c r="G14" s="19">
        <f t="shared" si="3"/>
        <v>14</v>
      </c>
      <c r="H14" s="19">
        <f t="shared" si="3"/>
        <v>420</v>
      </c>
      <c r="I14" s="19">
        <f t="shared" si="3"/>
        <v>12</v>
      </c>
      <c r="J14" s="19">
        <f t="shared" si="3"/>
        <v>360</v>
      </c>
      <c r="K14" s="19">
        <f t="shared" si="3"/>
        <v>12</v>
      </c>
      <c r="L14" s="19">
        <f t="shared" si="3"/>
        <v>360</v>
      </c>
      <c r="M14" s="19">
        <f>SUM(M15:M26)</f>
        <v>67</v>
      </c>
      <c r="N14" s="19">
        <f t="shared" si="3"/>
        <v>2010</v>
      </c>
      <c r="O14" s="20">
        <f t="shared" si="3"/>
        <v>2331000000</v>
      </c>
    </row>
    <row r="15" spans="1:15" ht="56.25">
      <c r="A15" s="21">
        <v>1</v>
      </c>
      <c r="B15" s="22" t="s">
        <v>110</v>
      </c>
      <c r="C15" s="23">
        <v>3</v>
      </c>
      <c r="D15" s="23">
        <v>90</v>
      </c>
      <c r="E15" s="23">
        <v>4</v>
      </c>
      <c r="F15" s="23">
        <v>120</v>
      </c>
      <c r="G15" s="23">
        <v>3</v>
      </c>
      <c r="H15" s="23">
        <v>90</v>
      </c>
      <c r="I15" s="23">
        <v>2</v>
      </c>
      <c r="J15" s="23">
        <v>60</v>
      </c>
      <c r="K15" s="23">
        <v>3</v>
      </c>
      <c r="L15" s="23">
        <v>90</v>
      </c>
      <c r="M15" s="23">
        <f>E15+G15+I15+K15+C15</f>
        <v>15</v>
      </c>
      <c r="N15" s="23">
        <f>F15+H15+J15+L15+D15</f>
        <v>450</v>
      </c>
      <c r="O15" s="20">
        <f>N15*1700000</f>
        <v>765000000</v>
      </c>
    </row>
    <row r="16" spans="1:15" ht="37.5">
      <c r="A16" s="21">
        <v>2</v>
      </c>
      <c r="B16" s="22" t="s">
        <v>117</v>
      </c>
      <c r="C16" s="23">
        <v>1</v>
      </c>
      <c r="D16" s="23">
        <v>30</v>
      </c>
      <c r="E16" s="23">
        <v>1</v>
      </c>
      <c r="F16" s="23">
        <v>30</v>
      </c>
      <c r="G16" s="23">
        <v>1</v>
      </c>
      <c r="H16" s="23">
        <v>30</v>
      </c>
      <c r="I16" s="23">
        <v>2</v>
      </c>
      <c r="J16" s="23">
        <v>60</v>
      </c>
      <c r="K16" s="23">
        <v>2</v>
      </c>
      <c r="L16" s="23">
        <v>60</v>
      </c>
      <c r="M16" s="23">
        <f aca="true" t="shared" si="4" ref="M16:M26">E16+G16+I16+K16+C16</f>
        <v>7</v>
      </c>
      <c r="N16" s="23">
        <f aca="true" t="shared" si="5" ref="N16:N26">F16+H16+J16+L16+D16</f>
        <v>210</v>
      </c>
      <c r="O16" s="20">
        <f>N16*1400000</f>
        <v>294000000</v>
      </c>
    </row>
    <row r="17" spans="1:15" ht="37.5">
      <c r="A17" s="21">
        <v>3</v>
      </c>
      <c r="B17" s="22" t="s">
        <v>118</v>
      </c>
      <c r="C17" s="23">
        <v>1</v>
      </c>
      <c r="D17" s="23">
        <v>30</v>
      </c>
      <c r="E17" s="23">
        <v>1</v>
      </c>
      <c r="F17" s="23">
        <v>30</v>
      </c>
      <c r="G17" s="23">
        <v>1</v>
      </c>
      <c r="H17" s="23">
        <v>30</v>
      </c>
      <c r="I17" s="23">
        <v>1</v>
      </c>
      <c r="J17" s="23">
        <v>30</v>
      </c>
      <c r="K17" s="23">
        <v>1</v>
      </c>
      <c r="L17" s="23">
        <v>30</v>
      </c>
      <c r="M17" s="23">
        <f t="shared" si="4"/>
        <v>5</v>
      </c>
      <c r="N17" s="23">
        <f t="shared" si="5"/>
        <v>150</v>
      </c>
      <c r="O17" s="20">
        <f>N17*1200000</f>
        <v>180000000</v>
      </c>
    </row>
    <row r="18" spans="1:15" ht="18.75">
      <c r="A18" s="21">
        <v>4</v>
      </c>
      <c r="B18" s="22" t="s">
        <v>108</v>
      </c>
      <c r="C18" s="23">
        <v>2</v>
      </c>
      <c r="D18" s="23">
        <v>60</v>
      </c>
      <c r="E18" s="23">
        <v>2</v>
      </c>
      <c r="F18" s="23">
        <v>60</v>
      </c>
      <c r="G18" s="23">
        <v>1</v>
      </c>
      <c r="H18" s="23">
        <v>30</v>
      </c>
      <c r="I18" s="23">
        <v>1</v>
      </c>
      <c r="J18" s="23">
        <v>30</v>
      </c>
      <c r="K18" s="23">
        <v>1</v>
      </c>
      <c r="L18" s="23">
        <v>30</v>
      </c>
      <c r="M18" s="23">
        <f t="shared" si="4"/>
        <v>7</v>
      </c>
      <c r="N18" s="23">
        <f t="shared" si="5"/>
        <v>210</v>
      </c>
      <c r="O18" s="20">
        <f>N18*600000</f>
        <v>126000000</v>
      </c>
    </row>
    <row r="19" spans="1:15" ht="37.5">
      <c r="A19" s="21">
        <v>5</v>
      </c>
      <c r="B19" s="22" t="s">
        <v>115</v>
      </c>
      <c r="C19" s="23">
        <v>1</v>
      </c>
      <c r="D19" s="23">
        <v>30</v>
      </c>
      <c r="E19" s="23">
        <v>1</v>
      </c>
      <c r="F19" s="23">
        <v>30</v>
      </c>
      <c r="G19" s="23">
        <v>1</v>
      </c>
      <c r="H19" s="23">
        <v>30</v>
      </c>
      <c r="I19" s="23">
        <v>0</v>
      </c>
      <c r="J19" s="23">
        <v>0</v>
      </c>
      <c r="K19" s="23">
        <v>0</v>
      </c>
      <c r="L19" s="23">
        <v>0</v>
      </c>
      <c r="M19" s="23">
        <f t="shared" si="4"/>
        <v>3</v>
      </c>
      <c r="N19" s="23">
        <f t="shared" si="5"/>
        <v>90</v>
      </c>
      <c r="O19" s="20">
        <f>N19*800000</f>
        <v>72000000</v>
      </c>
    </row>
    <row r="20" spans="1:15" ht="37.5">
      <c r="A20" s="21">
        <v>6</v>
      </c>
      <c r="B20" s="22" t="s">
        <v>114</v>
      </c>
      <c r="C20" s="23">
        <v>1</v>
      </c>
      <c r="D20" s="23">
        <v>30</v>
      </c>
      <c r="E20" s="23">
        <v>1</v>
      </c>
      <c r="F20" s="23">
        <v>30</v>
      </c>
      <c r="G20" s="23">
        <v>1</v>
      </c>
      <c r="H20" s="23">
        <v>30</v>
      </c>
      <c r="I20" s="23">
        <v>1</v>
      </c>
      <c r="J20" s="23">
        <v>30</v>
      </c>
      <c r="K20" s="23">
        <v>1</v>
      </c>
      <c r="L20" s="23">
        <v>30</v>
      </c>
      <c r="M20" s="23">
        <f t="shared" si="4"/>
        <v>5</v>
      </c>
      <c r="N20" s="23">
        <f t="shared" si="5"/>
        <v>150</v>
      </c>
      <c r="O20" s="20">
        <f>N20*1400000</f>
        <v>210000000</v>
      </c>
    </row>
    <row r="21" spans="1:15" ht="56.25">
      <c r="A21" s="21">
        <v>7</v>
      </c>
      <c r="B21" s="22" t="s">
        <v>119</v>
      </c>
      <c r="C21" s="23">
        <v>2</v>
      </c>
      <c r="D21" s="23">
        <v>60</v>
      </c>
      <c r="E21" s="23">
        <v>2</v>
      </c>
      <c r="F21" s="23">
        <v>60</v>
      </c>
      <c r="G21" s="23">
        <v>1</v>
      </c>
      <c r="H21" s="23">
        <v>30</v>
      </c>
      <c r="I21" s="23">
        <v>1</v>
      </c>
      <c r="J21" s="23">
        <v>30</v>
      </c>
      <c r="K21" s="23">
        <v>1</v>
      </c>
      <c r="L21" s="23">
        <v>30</v>
      </c>
      <c r="M21" s="23">
        <f t="shared" si="4"/>
        <v>7</v>
      </c>
      <c r="N21" s="23">
        <f t="shared" si="5"/>
        <v>210</v>
      </c>
      <c r="O21" s="20">
        <f>N21*600000</f>
        <v>126000000</v>
      </c>
    </row>
    <row r="22" spans="1:15" ht="18.75">
      <c r="A22" s="21">
        <v>8</v>
      </c>
      <c r="B22" s="22" t="s">
        <v>33</v>
      </c>
      <c r="C22" s="23">
        <v>1</v>
      </c>
      <c r="D22" s="23">
        <v>30</v>
      </c>
      <c r="E22" s="23">
        <v>1</v>
      </c>
      <c r="F22" s="23">
        <v>30</v>
      </c>
      <c r="G22" s="23">
        <v>1</v>
      </c>
      <c r="H22" s="23">
        <v>30</v>
      </c>
      <c r="I22" s="23">
        <v>0</v>
      </c>
      <c r="J22" s="23">
        <v>0</v>
      </c>
      <c r="K22" s="23">
        <v>0</v>
      </c>
      <c r="L22" s="23">
        <v>0</v>
      </c>
      <c r="M22" s="23">
        <f t="shared" si="4"/>
        <v>3</v>
      </c>
      <c r="N22" s="23">
        <f t="shared" si="5"/>
        <v>90</v>
      </c>
      <c r="O22" s="20">
        <f>N22*600000</f>
        <v>54000000</v>
      </c>
    </row>
    <row r="23" spans="1:15" ht="56.25">
      <c r="A23" s="21">
        <v>9</v>
      </c>
      <c r="B23" s="22" t="s">
        <v>116</v>
      </c>
      <c r="C23" s="23">
        <v>1</v>
      </c>
      <c r="D23" s="23">
        <v>30</v>
      </c>
      <c r="E23" s="23">
        <v>0</v>
      </c>
      <c r="F23" s="23">
        <v>0</v>
      </c>
      <c r="G23" s="23">
        <v>1</v>
      </c>
      <c r="H23" s="23">
        <v>30</v>
      </c>
      <c r="I23" s="23">
        <v>1</v>
      </c>
      <c r="J23" s="23">
        <v>30</v>
      </c>
      <c r="K23" s="23">
        <v>1</v>
      </c>
      <c r="L23" s="23">
        <v>30</v>
      </c>
      <c r="M23" s="23">
        <f t="shared" si="4"/>
        <v>4</v>
      </c>
      <c r="N23" s="23">
        <f t="shared" si="5"/>
        <v>120</v>
      </c>
      <c r="O23" s="20">
        <f>N23*800000</f>
        <v>96000000</v>
      </c>
    </row>
    <row r="24" spans="1:15" ht="18.75">
      <c r="A24" s="21">
        <v>10</v>
      </c>
      <c r="B24" s="22" t="s">
        <v>34</v>
      </c>
      <c r="C24" s="23">
        <v>0</v>
      </c>
      <c r="D24" s="23">
        <v>0</v>
      </c>
      <c r="E24" s="23">
        <v>0</v>
      </c>
      <c r="F24" s="23">
        <v>0</v>
      </c>
      <c r="G24" s="23">
        <v>1</v>
      </c>
      <c r="H24" s="23">
        <v>30</v>
      </c>
      <c r="I24" s="23">
        <v>1</v>
      </c>
      <c r="J24" s="23">
        <v>30</v>
      </c>
      <c r="K24" s="23">
        <v>1</v>
      </c>
      <c r="L24" s="23">
        <v>30</v>
      </c>
      <c r="M24" s="23">
        <f t="shared" si="4"/>
        <v>3</v>
      </c>
      <c r="N24" s="23">
        <f t="shared" si="5"/>
        <v>90</v>
      </c>
      <c r="O24" s="20">
        <f>N24*800000</f>
        <v>72000000</v>
      </c>
    </row>
    <row r="25" spans="1:15" ht="37.5">
      <c r="A25" s="21">
        <v>11</v>
      </c>
      <c r="B25" s="22" t="s">
        <v>109</v>
      </c>
      <c r="C25" s="23">
        <v>1</v>
      </c>
      <c r="D25" s="23">
        <v>30</v>
      </c>
      <c r="E25" s="23">
        <v>1</v>
      </c>
      <c r="F25" s="23">
        <v>30</v>
      </c>
      <c r="G25" s="23">
        <v>1</v>
      </c>
      <c r="H25" s="23">
        <v>30</v>
      </c>
      <c r="I25" s="23">
        <v>1</v>
      </c>
      <c r="J25" s="23">
        <v>30</v>
      </c>
      <c r="K25" s="23">
        <v>0</v>
      </c>
      <c r="L25" s="23">
        <v>0</v>
      </c>
      <c r="M25" s="23">
        <f t="shared" si="4"/>
        <v>4</v>
      </c>
      <c r="N25" s="23">
        <f t="shared" si="5"/>
        <v>120</v>
      </c>
      <c r="O25" s="20">
        <f>N25*800000</f>
        <v>96000000</v>
      </c>
    </row>
    <row r="26" spans="1:15" ht="37.5">
      <c r="A26" s="21">
        <v>12</v>
      </c>
      <c r="B26" s="22" t="s">
        <v>35</v>
      </c>
      <c r="C26" s="23">
        <v>0</v>
      </c>
      <c r="D26" s="23">
        <v>0</v>
      </c>
      <c r="E26" s="23">
        <v>1</v>
      </c>
      <c r="F26" s="23">
        <v>30</v>
      </c>
      <c r="G26" s="23">
        <v>1</v>
      </c>
      <c r="H26" s="23">
        <v>30</v>
      </c>
      <c r="I26" s="23">
        <v>1</v>
      </c>
      <c r="J26" s="23">
        <v>30</v>
      </c>
      <c r="K26" s="23">
        <v>1</v>
      </c>
      <c r="L26" s="23">
        <v>30</v>
      </c>
      <c r="M26" s="23">
        <f t="shared" si="4"/>
        <v>4</v>
      </c>
      <c r="N26" s="23">
        <f t="shared" si="5"/>
        <v>120</v>
      </c>
      <c r="O26" s="20">
        <f>N26*2000000</f>
        <v>240000000</v>
      </c>
    </row>
    <row r="27" spans="1:15" ht="18.75">
      <c r="A27" s="97" t="s">
        <v>12</v>
      </c>
      <c r="B27" s="97"/>
      <c r="C27" s="19">
        <f>C4+C14</f>
        <v>22</v>
      </c>
      <c r="D27" s="19">
        <f>D4+D14</f>
        <v>660</v>
      </c>
      <c r="E27" s="19">
        <f aca="true" t="shared" si="6" ref="E27:L27">E4+E14</f>
        <v>22</v>
      </c>
      <c r="F27" s="19">
        <f t="shared" si="6"/>
        <v>660</v>
      </c>
      <c r="G27" s="19">
        <f t="shared" si="6"/>
        <v>23</v>
      </c>
      <c r="H27" s="19">
        <f t="shared" si="6"/>
        <v>680</v>
      </c>
      <c r="I27" s="19">
        <f t="shared" si="6"/>
        <v>23</v>
      </c>
      <c r="J27" s="19">
        <f t="shared" si="6"/>
        <v>680</v>
      </c>
      <c r="K27" s="19">
        <f t="shared" si="6"/>
        <v>23</v>
      </c>
      <c r="L27" s="19">
        <f t="shared" si="6"/>
        <v>680</v>
      </c>
      <c r="M27" s="19">
        <f>M14+M4</f>
        <v>113</v>
      </c>
      <c r="N27" s="19">
        <f>N4+N14</f>
        <v>3360</v>
      </c>
      <c r="O27" s="20">
        <f>O4+O14</f>
        <v>4218000000</v>
      </c>
    </row>
  </sheetData>
  <sheetProtection/>
  <mergeCells count="9">
    <mergeCell ref="I2:J2"/>
    <mergeCell ref="K2:L2"/>
    <mergeCell ref="M2:O2"/>
    <mergeCell ref="A27:B27"/>
    <mergeCell ref="C2:D2"/>
    <mergeCell ref="A2:A3"/>
    <mergeCell ref="B2:B3"/>
    <mergeCell ref="E2:F2"/>
    <mergeCell ref="G2:H2"/>
  </mergeCells>
  <printOptions/>
  <pageMargins left="0.29" right="0.16" top="0.39" bottom="0.36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HDC</cp:lastModifiedBy>
  <cp:lastPrinted>2022-04-14T08:19:38Z</cp:lastPrinted>
  <dcterms:created xsi:type="dcterms:W3CDTF">2021-11-09T08:03:33Z</dcterms:created>
  <dcterms:modified xsi:type="dcterms:W3CDTF">2022-05-04T01:25:46Z</dcterms:modified>
  <cp:category/>
  <cp:version/>
  <cp:contentType/>
  <cp:contentStatus/>
</cp:coreProperties>
</file>